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O 101 - Komunikace a zpe..." sheetId="2" state="visible" r:id="rId3"/>
    <sheet name="SO 301 - Odvodnění zpevně..." sheetId="3" state="visible" r:id="rId4"/>
    <sheet name="SO 401 - Veřejné osvětlení" sheetId="4" state="visible" r:id="rId5"/>
    <sheet name="VON - Vedlejší a ostatní ..." sheetId="5" state="visible" r:id="rId6"/>
    <sheet name="Pokyny pro vyplnění" sheetId="6" state="visible" r:id="rId7"/>
  </sheets>
  <definedNames>
    <definedName function="false" hidden="false" localSheetId="5" name="_xlnm.Print_Area" vbProcedure="false">'Pokyny pro vyplnění'!$B$2:$K$71,'Pokyny pro vyplnění'!$B$74:$K$118,'Pokyny pro vyplnění'!$B$121:$K$161,'Pokyny pro vyplnění'!$B$164:$K$218</definedName>
    <definedName function="false" hidden="false" localSheetId="0" name="_xlnm.Print_Area" vbProcedure="false">'Rekapitulace stavby'!$D$4:$AO$36,'Rekapitulace stavby'!$C$42:$AQ$59</definedName>
    <definedName function="false" hidden="false" localSheetId="0" name="_xlnm.Print_Titles" vbProcedure="false">'Rekapitulace stavby'!$52:$52</definedName>
    <definedName function="false" hidden="false" localSheetId="1" name="_xlnm.Print_Area" vbProcedure="false">'SO 101 - Komunikace a zpe...'!$C$4:$J$39,'SO 101 - Komunikace a zpe...'!$C$45:$J$73,'SO 101 - Komunikace a zpe...'!$C$79:$K$469</definedName>
    <definedName function="false" hidden="false" localSheetId="1" name="_xlnm.Print_Titles" vbProcedure="false">'SO 101 - Komunikace a zpe...'!$91:$91</definedName>
    <definedName function="false" hidden="true" localSheetId="1" name="_xlnm._FilterDatabase" vbProcedure="false">'SO 101 - Komunikace a zpe...'!$C$91:$K$469</definedName>
    <definedName function="false" hidden="false" localSheetId="2" name="_xlnm.Print_Area" vbProcedure="false">'SO 301 - Odvodnění zpevně...'!$C$4:$J$39,'SO 301 - Odvodnění zpevně...'!$C$45:$J$70,'SO 301 - Odvodnění zpevně...'!$C$76:$K$228</definedName>
    <definedName function="false" hidden="false" localSheetId="2" name="_xlnm.Print_Titles" vbProcedure="false">'SO 301 - Odvodnění zpevně...'!$88:$88</definedName>
    <definedName function="false" hidden="true" localSheetId="2" name="_xlnm._FilterDatabase" vbProcedure="false">'SO 301 - Odvodnění zpevně...'!$C$88:$K$228</definedName>
    <definedName function="false" hidden="false" localSheetId="3" name="_xlnm.Print_Area" vbProcedure="false">'SO 401 - Veřejné osvětlení'!$C$4:$J$39,'SO 401 - Veřejné osvětlení'!$C$45:$J$63,'SO 401 - Veřejné osvětlení'!$C$69:$K$191</definedName>
    <definedName function="false" hidden="false" localSheetId="3" name="_xlnm.Print_Titles" vbProcedure="false">'SO 401 - Veřejné osvětlení'!$81:$81</definedName>
    <definedName function="false" hidden="true" localSheetId="3" name="_xlnm._FilterDatabase" vbProcedure="false">'SO 401 - Veřejné osvětlení'!$C$81:$K$191</definedName>
    <definedName function="false" hidden="false" localSheetId="4" name="_xlnm.Print_Area" vbProcedure="false">'VON - Vedlejší a ostatní ...'!$C$4:$J$39,'VON - Vedlejší a ostatní ...'!$C$45:$J$63,'VON - Vedlejší a ostatní ...'!$C$69:$K$97</definedName>
    <definedName function="false" hidden="false" localSheetId="4" name="_xlnm.Print_Titles" vbProcedure="false">'VON - Vedlejší a ostatní ...'!$81:$81</definedName>
    <definedName function="false" hidden="true" localSheetId="4" name="_xlnm._FilterDatabase" vbProcedure="false">'VON - Vedlejší a ostatní ...'!$C$81:$K$97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<sst xmlns="http://schemas.openxmlformats.org/spreadsheetml/2006/main" count="6244" uniqueCount="1183">
  <si>
    <t xml:space="preserve">Export Komplet</t>
  </si>
  <si>
    <t xml:space="preserve">VZ</t>
  </si>
  <si>
    <t xml:space="preserve">2.0</t>
  </si>
  <si>
    <t xml:space="preserve">False</t>
  </si>
  <si>
    <t xml:space="preserve">{e35f654a-eb69-4111-a965-9d761ef6c1f2}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</si>
  <si>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</si>
  <si>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</si>
  <si>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</si>
  <si>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</si>
  <si>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</si>
  <si>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</si>
  <si>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</si>
  <si>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</si>
  <si>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</si>
  <si>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200713</t>
  </si>
  <si>
    <t xml:space="preserve">Měnit lze pouze buňky se žlutým podbarvením!
1) v Rekapitulaci stavby vyplňte údaje o Uchazeči (přenesou se do ostatních sestav i v jiných listech)
2) na vybraných listech vyplňte v sestavě Soupis prací ceny u položek</t>
  </si>
  <si>
    <t xml:space="preserve">Stavba:</t>
  </si>
  <si>
    <t xml:space="preserve">Veltrusy - rekonstrukce ulice Opletalova</t>
  </si>
  <si>
    <t xml:space="preserve">KSO:</t>
  </si>
  <si>
    <t xml:space="preserve">CC-CZ:</t>
  </si>
  <si>
    <t xml:space="preserve">Místo:</t>
  </si>
  <si>
    <t xml:space="preserve">Veltrusy, křiž. s ulicí Riegrova</t>
  </si>
  <si>
    <t xml:space="preserve">Datum:</t>
  </si>
  <si>
    <t xml:space="preserve">13. 7. 2020</t>
  </si>
  <si>
    <t xml:space="preserve">Zadavatel:</t>
  </si>
  <si>
    <t xml:space="preserve">IČ:</t>
  </si>
  <si>
    <t xml:space="preserve">Město Veltrusy</t>
  </si>
  <si>
    <t xml:space="preserve">DIČ:</t>
  </si>
  <si>
    <t xml:space="preserve">Uchazeč:</t>
  </si>
  <si>
    <t xml:space="preserve">Vyplň údaj</t>
  </si>
  <si>
    <t xml:space="preserve">Projektant:</t>
  </si>
  <si>
    <t xml:space="preserve">MKdoprava, Ing. Miroslav Kalina</t>
  </si>
  <si>
    <t xml:space="preserve">True</t>
  </si>
  <si>
    <t xml:space="preserve">Zpracovatel:</t>
  </si>
  <si>
    <t xml:space="preserve"> </t>
  </si>
  <si>
    <t xml:space="preserve"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</si>
  <si>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
Upozornění: Součástí soupisů není přeložka ÚR Cetin!!!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</si>
  <si>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</si>
  <si>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</si>
  <si>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</si>
  <si>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</si>
  <si>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</si>
  <si>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</si>
  <si>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</si>
  <si>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</si>
  <si>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</si>
  <si>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</si>
  <si>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</si>
  <si>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</si>
  <si>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</si>
  <si>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</si>
  <si>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</si>
  <si>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</si>
  <si>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</si>
  <si>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</si>
  <si>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</si>
  <si>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</si>
  <si>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</si>
  <si>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</si>
  <si>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</si>
  <si>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</si>
  <si>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</si>
  <si>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</si>
  <si>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</si>
  <si>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</si>
  <si>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</si>
  <si>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</si>
  <si>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</si>
  <si>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</si>
  <si>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stavby celkem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</si>
  <si>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</si>
  <si>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</si>
  <si>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</si>
  <si>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</si>
  <si>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</si>
  <si>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</si>
  <si>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101</t>
  </si>
  <si>
    <t xml:space="preserve">Komunikace a zpevněné plochy</t>
  </si>
  <si>
    <t xml:space="preserve">STA</t>
  </si>
  <si>
    <t xml:space="preserve">1</t>
  </si>
  <si>
    <t xml:space="preserve">{982c930a-f345-471d-b111-e1ad58535f35}</t>
  </si>
  <si>
    <t xml:space="preserve">2</t>
  </si>
  <si>
    <t xml:space="preserve">SO 301</t>
  </si>
  <si>
    <t xml:space="preserve">Odvodnění zpevněných ploch</t>
  </si>
  <si>
    <t xml:space="preserve">{90fae1a4-a28b-4041-bbae-bea8b3865eab}</t>
  </si>
  <si>
    <t xml:space="preserve">SO 401</t>
  </si>
  <si>
    <t xml:space="preserve">Veřejné osvětlení</t>
  </si>
  <si>
    <t xml:space="preserve">{3b6d0a89-cd77-4d56-a253-5fe8418e02db}</t>
  </si>
  <si>
    <t xml:space="preserve">VON</t>
  </si>
  <si>
    <t xml:space="preserve">Vedlejší a ostatní náklady</t>
  </si>
  <si>
    <t xml:space="preserve">{5400a036-1380-47aa-be79-e7c46ea10c1d}</t>
  </si>
  <si>
    <t xml:space="preserve">KRYCÍ LIST SOUPISU PRACÍ</t>
  </si>
  <si>
    <t xml:space="preserve">Objekt:</t>
  </si>
  <si>
    <t xml:space="preserve">SO 101 - Komunikace a zpevněné plochy</t>
  </si>
  <si>
    <t xml:space="preserve">Není - li ve výkazu položek uvedeno jinak, výměry byly digitálně odměřeny z příloh C.3 Koordinační situační výkres a D.101.04 Vzorové příčné řezy.</t>
  </si>
  <si>
    <t xml:space="preserve">REKAPITULACE ČLENĚNÍ SOUPISU PRACÍ</t>
  </si>
  <si>
    <t xml:space="preserve">Kód dílu - Popis</t>
  </si>
  <si>
    <t xml:space="preserve">Cena celkem [CZK]</t>
  </si>
  <si>
    <t xml:space="preserve">-1</t>
  </si>
  <si>
    <t xml:space="preserve"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</si>
  <si>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</si>
  <si>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</si>
  <si>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</si>
  <si>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</si>
  <si>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</si>
  <si>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</si>
  <si>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</si>
  <si>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</si>
  <si>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M - Práce a dodávky M</t>
  </si>
  <si>
    <t xml:space="preserve">    46-M - Zemní práce při extr.mont.pracích</t>
  </si>
  <si>
    <t xml:space="preserve">VRN - Vedlejší rozpočtové náklady</t>
  </si>
  <si>
    <t xml:space="preserve">    VRN4 - Inženýrská činnost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</si>
  <si>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</si>
  <si>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</si>
  <si>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</si>
  <si>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</si>
  <si>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</si>
  <si>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</si>
  <si>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</si>
  <si>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</si>
  <si>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</si>
  <si>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</si>
  <si>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</si>
  <si>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</si>
  <si>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</si>
  <si>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</si>
  <si>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</si>
  <si>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</si>
  <si>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</si>
  <si>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</si>
  <si>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111211101</t>
  </si>
  <si>
    <t xml:space="preserve">Odstranění křovin a stromů průměru kmene do 100 mm i s kořeny sklonu terénu do 1:5 ručně</t>
  </si>
  <si>
    <t xml:space="preserve">m2</t>
  </si>
  <si>
    <t xml:space="preserve">CS ÚRS 2020 02</t>
  </si>
  <si>
    <t xml:space="preserve">4</t>
  </si>
  <si>
    <t xml:space="preserve">-1185143765</t>
  </si>
  <si>
    <t xml:space="preserve">PP</t>
  </si>
  <si>
    <t xml:space="preserve">Odstranění křovin a stromů s odstraněním kořenů ručně průměru kmene do 100 mm jakékoliv plochy v rovině nebo ve svahu o sklonu do 1:5</t>
  </si>
  <si>
    <t xml:space="preserve">P</t>
  </si>
  <si>
    <t xml:space="preserve">Poznámka k položce:
vč. likvidace dřevní hmoty dle dispozic zhotovitele</t>
  </si>
  <si>
    <t xml:space="preserve">VV</t>
  </si>
  <si>
    <t xml:space="preserve">"Demolice povrchů a zemní práce"</t>
  </si>
  <si>
    <t xml:space="preserve">"Smýcení křovin" 5</t>
  </si>
  <si>
    <t xml:space="preserve">112101101</t>
  </si>
  <si>
    <t xml:space="preserve">Odstranění stromů listnatých průměru kmene do 300 mm</t>
  </si>
  <si>
    <t xml:space="preserve">kus</t>
  </si>
  <si>
    <t xml:space="preserve">-1992890423</t>
  </si>
  <si>
    <t xml:space="preserve">Odstranění stromů s odřezáním kmene a s odvětvením listnatých, průměru kmene přes 100 do 300 mm</t>
  </si>
  <si>
    <t xml:space="preserve">"Kácení stromů" 2</t>
  </si>
  <si>
    <t xml:space="preserve">3</t>
  </si>
  <si>
    <t xml:space="preserve">112251101</t>
  </si>
  <si>
    <t xml:space="preserve">Odstranění pařezů D do 300 mm</t>
  </si>
  <si>
    <t xml:space="preserve">-964813569</t>
  </si>
  <si>
    <t xml:space="preserve">Odstranění pařezů strojně s jejich vykopáním, vytrháním nebo odstřelením průměru přes 100 do 300 mm</t>
  </si>
  <si>
    <t xml:space="preserve">113107342</t>
  </si>
  <si>
    <t xml:space="preserve">Odstranění podkladu živičného tl 100 mm strojně pl do 50 m2</t>
  </si>
  <si>
    <t xml:space="preserve">1510280417</t>
  </si>
  <si>
    <t xml:space="preserve">Odstranění podkladů nebo krytů strojně plochy jednotlivě do 50 m2 s přemístěním hmot na skládku na vzdálenost do 3 m nebo s naložením na dopravní prostředek živičných, o tl. vrstvy přes 50 do 100 mm</t>
  </si>
  <si>
    <t xml:space="preserve">"odstranění povrchů asfaltových tl. 0,1 m" 8,0</t>
  </si>
  <si>
    <t xml:space="preserve">5</t>
  </si>
  <si>
    <t xml:space="preserve">113202111</t>
  </si>
  <si>
    <t xml:space="preserve">Vytrhání obrub krajníků obrubníků stojatých</t>
  </si>
  <si>
    <t xml:space="preserve">m</t>
  </si>
  <si>
    <t xml:space="preserve">-716636175</t>
  </si>
  <si>
    <t xml:space="preserve">Vytrhání obrub s vybouráním lože, s přemístěním hmot na skládku na vzdálenost do 3 m nebo s naložením na dopravní prostředek z krajníků nebo obrubníků stojatých</t>
  </si>
  <si>
    <t xml:space="preserve">"demolice obrub silničních betonových vč. lože" 29+28</t>
  </si>
  <si>
    <t xml:space="preserve">6</t>
  </si>
  <si>
    <t xml:space="preserve">121151113</t>
  </si>
  <si>
    <t xml:space="preserve">Sejmutí ornice plochy do 500 m2 tl vrstvy do 200 mm strojně</t>
  </si>
  <si>
    <t xml:space="preserve">-187798817</t>
  </si>
  <si>
    <t xml:space="preserve">Sejmutí ornice strojně při souvislé ploše přes 100 do 500 m2, tl. vrstvy do 200 mm</t>
  </si>
  <si>
    <t xml:space="preserve">Poznámka k položce:
předpoklad drn, zemina nevhodná pro zpětné ohumusování - odvoz na skládku, ohumusování bude provedeno z nakupovaného materiálu.</t>
  </si>
  <si>
    <t xml:space="preserve">"skrývka ornice tl. 0,2 m" 94+145</t>
  </si>
  <si>
    <t xml:space="preserve">7</t>
  </si>
  <si>
    <t xml:space="preserve">122251102</t>
  </si>
  <si>
    <t xml:space="preserve">Odkopávky a prokopávky nezapažené v hornině třídy těžitelnosti I, skupiny 3 objem do 50 m3 strojně</t>
  </si>
  <si>
    <t xml:space="preserve">m3</t>
  </si>
  <si>
    <t xml:space="preserve">84194332</t>
  </si>
  <si>
    <t xml:space="preserve">Odkopávky a prokopávky nezapažené strojně v hornině třídy těžitelnosti I skupiny 3 přes 20 do 50 m3</t>
  </si>
  <si>
    <t xml:space="preserve">Poznámka k položce:
jednotlivě do 50 m3</t>
  </si>
  <si>
    <t xml:space="preserve">"výkopy (chodník jiční + severní strana + vozovka" (0,02*35)+(0,03*20,5+0,55*6,5+0,25*28)+(3,3*14+3,3*11+2,2*7,5+4,9*4)</t>
  </si>
  <si>
    <t xml:space="preserve">8</t>
  </si>
  <si>
    <t xml:space="preserve">122251103</t>
  </si>
  <si>
    <t xml:space="preserve">Odkopávky a prokopávky nezapažené v hornině třídy těžitelnosti I, skupiny 3 objem do 100 m3 strojně</t>
  </si>
  <si>
    <t xml:space="preserve">2130248657</t>
  </si>
  <si>
    <t xml:space="preserve">Odkopávky a prokopávky nezapažené strojně v hornině třídy těžitelnosti I skupiny 3 přes 50 do 100 m3</t>
  </si>
  <si>
    <t xml:space="preserve">Poznámka k položce:
Položka bude čerpána pouze v rozsahu dle pokynů zadavatele, na základě zkoušek únossnosti pláně!</t>
  </si>
  <si>
    <t xml:space="preserve">"Sanace zemní pláně tl. 0,3 m - uvažována plocha Komunikace + parkovacího zálivu" (150+44)*0,3</t>
  </si>
  <si>
    <t xml:space="preserve">9</t>
  </si>
  <si>
    <t xml:space="preserve">131212531</t>
  </si>
  <si>
    <t xml:space="preserve">Hloubení jamek objem do 0,5 m3 v soudržných horninách třídy těžitelnosti I, skupiny 3 ručně</t>
  </si>
  <si>
    <t xml:space="preserve">2121826404</t>
  </si>
  <si>
    <t xml:space="preserve">Hloubení jamek ručně objemu do 0,5 m3 s odhozením výkopku do 3 m nebo naložením na dopravní prostředek v hornině třídy těžitelnosti I skupiny 3 soudržných</t>
  </si>
  <si>
    <t xml:space="preserve">"Oplocení"</t>
  </si>
  <si>
    <t xml:space="preserve">"zemní práce pro patky sloupků" 36*0,055</t>
  </si>
  <si>
    <t xml:space="preserve">10</t>
  </si>
  <si>
    <t xml:space="preserve">131213101</t>
  </si>
  <si>
    <t xml:space="preserve">Hloubení jam v soudržných horninách třídy těžitelnosti I, skupiny 3 ručně</t>
  </si>
  <si>
    <t xml:space="preserve">-1259713278</t>
  </si>
  <si>
    <t xml:space="preserve">Hloubení jam ručně zapažených i nezapažených s urovnáním dna do předepsaného profilu a spádu v hornině třídy těžitelnosti I skupiny 3 soudržných</t>
  </si>
  <si>
    <t xml:space="preserve">"Ostatní"</t>
  </si>
  <si>
    <t xml:space="preserve">"kopaná sonda hl. 1,0 m pro ověření polohy sítí - výkop" 1,0</t>
  </si>
  <si>
    <t xml:space="preserve">11</t>
  </si>
  <si>
    <t xml:space="preserve">162201411</t>
  </si>
  <si>
    <t xml:space="preserve">Vodorovné přemístění kmenů stromů listnatých do 1 km D kmene do 300 mm</t>
  </si>
  <si>
    <t xml:space="preserve">754248826</t>
  </si>
  <si>
    <t xml:space="preserve">Vodorovné přemístění větví, kmenů nebo pařezů s naložením, složením a dopravou do 1000 m kmenů stromů listnatých, průměru přes 100 do 300 mm</t>
  </si>
  <si>
    <t xml:space="preserve">12</t>
  </si>
  <si>
    <t xml:space="preserve">162201421</t>
  </si>
  <si>
    <t xml:space="preserve">Vodorovné přemístění pařezů do 1 km D do 300 mm</t>
  </si>
  <si>
    <t xml:space="preserve">-250450229</t>
  </si>
  <si>
    <t xml:space="preserve">Vodorovné přemístění větví, kmenů nebo pařezů s naložením, složením a dopravou do 1000 m pařezů kmenů, průměru přes 100 do 300 mm</t>
  </si>
  <si>
    <t xml:space="preserve">13</t>
  </si>
  <si>
    <t xml:space="preserve">162751117-1</t>
  </si>
  <si>
    <t xml:space="preserve">Vodorovné přemístění výkopku/sypaniny z horniny třídy těžitelnosti I, skupiny 1 až 3 na recyklační středisko nebo skládku dle dodavatele stavby včetně uložení</t>
  </si>
  <si>
    <t xml:space="preserve">1637567971</t>
  </si>
  <si>
    <t xml:space="preserve">Vodorovné přemístění výkopku nebo sypaniny po suchu na obvyklém dopravním prostředku, bez naložení výkopku, z horniny třídy těžitelnosti I skupiny 1 až 3 na recyklační středisko nebo skládku dle dodavatele stavby včetně uložení</t>
  </si>
  <si>
    <t xml:space="preserve">"Odkopávky, výkopy vč. sanací" 239*0,2+130,49+58,2+1,98</t>
  </si>
  <si>
    <t xml:space="preserve">14</t>
  </si>
  <si>
    <t xml:space="preserve">171151103</t>
  </si>
  <si>
    <t xml:space="preserve">Uložení sypaniny z hornin soudržných do násypů zhutněných strojně</t>
  </si>
  <si>
    <t xml:space="preserve">138061200</t>
  </si>
  <si>
    <t xml:space="preserve">Uložení sypanin do násypů strojně s rozprostřením sypaniny ve vrstvách a s hrubým urovnáním zhutněných z hornin soudržných jakékoliv třídy těžitelnosti</t>
  </si>
  <si>
    <t xml:space="preserve">"Násypy" 0,17*35+0,07*20,5</t>
  </si>
  <si>
    <t xml:space="preserve">M</t>
  </si>
  <si>
    <t xml:space="preserve">10364100-1</t>
  </si>
  <si>
    <t xml:space="preserve">zemina nenamrzavá vhodná pro zásypy a násypy silnic a dálnic</t>
  </si>
  <si>
    <t xml:space="preserve">t</t>
  </si>
  <si>
    <t xml:space="preserve">-1279240930</t>
  </si>
  <si>
    <t xml:space="preserve">7,385*1,8 'Přepočtené koeficientem množství</t>
  </si>
  <si>
    <t xml:space="preserve">16</t>
  </si>
  <si>
    <t xml:space="preserve">171152111</t>
  </si>
  <si>
    <t xml:space="preserve">Uložení sypaniny z hornin nesoudržných a sypkých do násypů zhutněných v aktivní zóně silnic a dálnic</t>
  </si>
  <si>
    <t xml:space="preserve">-1162954375</t>
  </si>
  <si>
    <t xml:space="preserve">Uložení sypaniny do zhutněných násypů pro silnice, dálnice a letiště s rozprostřením sypaniny ve vrstvách, s hrubým urovnáním a uzavřením povrchu násypu z hornin nesoudržných sypkých v aktivní zóně</t>
  </si>
  <si>
    <t xml:space="preserve">17</t>
  </si>
  <si>
    <t xml:space="preserve">58344197</t>
  </si>
  <si>
    <t xml:space="preserve">štěrkodrť frakce 0/63</t>
  </si>
  <si>
    <t xml:space="preserve">1653951021</t>
  </si>
  <si>
    <t xml:space="preserve">Poznámka k položce:
ŠDB 0/63</t>
  </si>
  <si>
    <t xml:space="preserve">58,2*2,1 'Přepočtené koeficientem množství</t>
  </si>
  <si>
    <t xml:space="preserve">18</t>
  </si>
  <si>
    <t xml:space="preserve">171201231</t>
  </si>
  <si>
    <t xml:space="preserve">Poplatek za uložení zeminy a kamení na recyklační skládce (skládkovné) kód odpadu 17 05 04</t>
  </si>
  <si>
    <t xml:space="preserve">-729350587</t>
  </si>
  <si>
    <t xml:space="preserve">Poplatek za uložení stavebního odpadu na recyklační skládce (skládkovné) zeminy a kamení zatříděného do Katalogu odpadů pod kódem 17 05 04</t>
  </si>
  <si>
    <t xml:space="preserve">238,47*1,8 'Přepočtené koeficientem množství</t>
  </si>
  <si>
    <t xml:space="preserve">19</t>
  </si>
  <si>
    <t xml:space="preserve">174111101</t>
  </si>
  <si>
    <t xml:space="preserve">Zásyp jam, šachet rýh nebo kolem objektů sypaninou se zhutněním ručně</t>
  </si>
  <si>
    <t xml:space="preserve">-1297815227</t>
  </si>
  <si>
    <t xml:space="preserve">Zásyp sypaninou z jakékoliv horniny ručně s uložením výkopku ve vrstvách se zhutněním jam, šachet, rýh nebo kolem objektů v těchto vykopávkách</t>
  </si>
  <si>
    <t xml:space="preserve">"kopaná sonda hl. 1,0 m pro ověření polohy sítí - zpětný zásyp" 1,0</t>
  </si>
  <si>
    <t xml:space="preserve">20</t>
  </si>
  <si>
    <t xml:space="preserve">181351003</t>
  </si>
  <si>
    <t xml:space="preserve">Rozprostření ornice tl vrstvy do 200 mm pl do 100 m2 v rovině nebo ve svahu do 1:5 strojně</t>
  </si>
  <si>
    <t xml:space="preserve">435589105</t>
  </si>
  <si>
    <t xml:space="preserve">Rozprostření a urovnání ornice v rovině nebo ve svahu sklonu do 1:5 strojně při souvislé ploše do 100 m2, tl. vrstvy do 200 mm</t>
  </si>
  <si>
    <t xml:space="preserve">"Dokončují práce"</t>
  </si>
  <si>
    <t xml:space="preserve">"Ohumusování tl. 0,15 m" 25</t>
  </si>
  <si>
    <t xml:space="preserve">10364101</t>
  </si>
  <si>
    <t xml:space="preserve">zemina pro terénní úpravy -  ornice</t>
  </si>
  <si>
    <t xml:space="preserve">-424705381</t>
  </si>
  <si>
    <t xml:space="preserve">Poznámka k položce:
ornice / zemina schopná zúrodnění</t>
  </si>
  <si>
    <t xml:space="preserve">"Ohumusování tl. 0,15 m" 25*0,15*1,8</t>
  </si>
  <si>
    <t xml:space="preserve">22</t>
  </si>
  <si>
    <t xml:space="preserve">181411131-1</t>
  </si>
  <si>
    <t xml:space="preserve">Založení parkového trávníku výsevem plochy do 10000 m2 v rovině a ve svahu do 1:5, včetně obdělání půdy, hnojení půdy hnojivem a dodávkou hnojiva, včetně ošetření trávníku, klíčící trávník je nutné v suchém období kropit a po dosažení výšky 10 – 15 cm</t>
  </si>
  <si>
    <t xml:space="preserve">-200971351</t>
  </si>
  <si>
    <t xml:space="preserve">"Zatravnění ohumusované plochy vč. údržby" 25</t>
  </si>
  <si>
    <t xml:space="preserve">23</t>
  </si>
  <si>
    <t xml:space="preserve">00572100</t>
  </si>
  <si>
    <t xml:space="preserve">osivo jetelotráva intenzivní víceletá</t>
  </si>
  <si>
    <t xml:space="preserve">kg</t>
  </si>
  <si>
    <t xml:space="preserve">703631252</t>
  </si>
  <si>
    <t xml:space="preserve">"Zatravnění ohumusované plochy vč. údržby" 25*3,0/100</t>
  </si>
  <si>
    <t xml:space="preserve">24</t>
  </si>
  <si>
    <t xml:space="preserve">181951111</t>
  </si>
  <si>
    <t xml:space="preserve">Úprava pláně v hornině třídy těžitelnosti I, skupiny 1 až 3 bez zhutnění strojně</t>
  </si>
  <si>
    <t xml:space="preserve">249212581</t>
  </si>
  <si>
    <t xml:space="preserve">Úprava pláně vyrovnáním výškových rozdílů strojně v hornině třídy těžitelnosti I, skupiny 1 až 3 bez zhutnění</t>
  </si>
  <si>
    <t xml:space="preserve">"Přípravné práce"</t>
  </si>
  <si>
    <t xml:space="preserve">"Ohumusování tl. 0,15 m - příprava plochy" 25</t>
  </si>
  <si>
    <t xml:space="preserve">25</t>
  </si>
  <si>
    <t xml:space="preserve">181951112</t>
  </si>
  <si>
    <t xml:space="preserve">Úprava pláně v hornině třídy těžitelnosti I, skupiny 1 až 3 se zhutněním strojně</t>
  </si>
  <si>
    <t xml:space="preserve">1497426648</t>
  </si>
  <si>
    <t xml:space="preserve">Úprava pláně vyrovnáním výškových rozdílů strojně v hornině třídy těžitelnosti I, skupiny 1 až 3 se zhutněním</t>
  </si>
  <si>
    <t xml:space="preserve">"Nové plochy - úprava pláně - příprava plochy" 450</t>
  </si>
  <si>
    <t xml:space="preserve">26</t>
  </si>
  <si>
    <t xml:space="preserve">184813212</t>
  </si>
  <si>
    <t xml:space="preserve">Ochranné oplocení kořenové zóny stromu v rovině nebo na svahu do 1:5, výšky do 2000 mm</t>
  </si>
  <si>
    <t xml:space="preserve">-1415672324</t>
  </si>
  <si>
    <t xml:space="preserve">Ochranné oplocení kořenové zóny stromu v rovině nebo na svahu do 1:5, výšky přes 1500 do 2000 mm</t>
  </si>
  <si>
    <t xml:space="preserve">"Ochrana stávajících stromů proti poškození (5ks) - zřízení a údržba během výstavby" 5*4*1,5</t>
  </si>
  <si>
    <t xml:space="preserve">27</t>
  </si>
  <si>
    <t xml:space="preserve">184813252</t>
  </si>
  <si>
    <t xml:space="preserve">Odstranění ochranného oplocení kořenové zóny stromu v rovině nebo na svahu do 1:5, výšky do 2000 mm</t>
  </si>
  <si>
    <t xml:space="preserve">1775763042</t>
  </si>
  <si>
    <t xml:space="preserve">Odstranění ochranného oplocení kořenové zóny stromu v rovině nebo na svahu do 1:5, výšky přes 1500 do 2000 mm</t>
  </si>
  <si>
    <t xml:space="preserve">"Ochrana stávajících stromů proti poškození (5ks) - odstranění" 5*4*1,5</t>
  </si>
  <si>
    <t xml:space="preserve">Zakládání</t>
  </si>
  <si>
    <t xml:space="preserve">28</t>
  </si>
  <si>
    <t xml:space="preserve">211971121</t>
  </si>
  <si>
    <t xml:space="preserve">Zřízení opláštění žeber nebo trativodů geotextilií v rýze nebo zářezu sklonu přes 1:2 š do 2,5 m</t>
  </si>
  <si>
    <t xml:space="preserve">-1451556286</t>
  </si>
  <si>
    <t xml:space="preserve">Zřízení opláštění výplně z geotextilie odvodňovacích žeber nebo trativodů v rýze nebo zářezu se stěnami svislými nebo šikmými o sklonu přes 1:2 při rozvinuté šířce opláštění do 2,5 m</t>
  </si>
  <si>
    <t xml:space="preserve">"Podélná drenáž"</t>
  </si>
  <si>
    <t xml:space="preserve">"filtrační geotextílie 190g/m2" 25*1,5</t>
  </si>
  <si>
    <t xml:space="preserve">29</t>
  </si>
  <si>
    <t xml:space="preserve">69311060</t>
  </si>
  <si>
    <t xml:space="preserve">geotextilie netkaná separační, ochranná, filtrační, drenážní PP 200g/m2</t>
  </si>
  <si>
    <t xml:space="preserve">-1540939012</t>
  </si>
  <si>
    <t xml:space="preserve">Poznámka k položce:
hm. (min) 190 g/m2 (do 200 g/m2)</t>
  </si>
  <si>
    <t xml:space="preserve">37,5*1,1 'Přepočtené koeficientem množství</t>
  </si>
  <si>
    <t xml:space="preserve">30</t>
  </si>
  <si>
    <t xml:space="preserve">212752111</t>
  </si>
  <si>
    <t xml:space="preserve">Trativod z drenážních trubek korugovaných PE-HD SN 4 perforace 220° včetně lože otevřený výkop DN 100 pro liniové stavby</t>
  </si>
  <si>
    <t xml:space="preserve">1445778733</t>
  </si>
  <si>
    <t xml:space="preserve">Trativody z drenážních trubek pro liniové stavby a komunikace se zřízením štěrkového lože pod trubky a s jejich obsypem v otevřeném výkopu trubka korugovaná sendvičová PE-HD SN 4 perforace 220° DN 100</t>
  </si>
  <si>
    <t xml:space="preserve">Poznámka k položce:
výkop rýhy vykázán v rámci celkových výkopů, betonové lože (podkladní deska) z betonu C 8/10  a filtrační geotextilie vykázány zvlášť</t>
  </si>
  <si>
    <t xml:space="preserve">"Drenážní trubka DN 100 vč. obsypu a zásypu HDK 8/32 v množství 0,1 m3/mb" 25</t>
  </si>
  <si>
    <t xml:space="preserve">Svislé a kompletní konstrukce</t>
  </si>
  <si>
    <t xml:space="preserve">31</t>
  </si>
  <si>
    <t xml:space="preserve">338171123</t>
  </si>
  <si>
    <t xml:space="preserve">Osazování sloupků a vzpěr plotových ocelových v do 2,60 m se zabetonováním</t>
  </si>
  <si>
    <t xml:space="preserve">1747386968</t>
  </si>
  <si>
    <t xml:space="preserve">Montáž sloupků a vzpěr plotových ocelových trubkových nebo profilovaných výšky do 2,60 m se zabetonováním do 0,08 m3 do připravených jamek</t>
  </si>
  <si>
    <t xml:space="preserve">Poznámka k položce:
betonová patka C16/20 X0 á 0,055 m3</t>
  </si>
  <si>
    <t xml:space="preserve">"Výstavba nového pletivového oplocení v.1,8 m - ocelové sloupky á 2,5 m + vzpěry" 36</t>
  </si>
  <si>
    <t xml:space="preserve">32</t>
  </si>
  <si>
    <t xml:space="preserve">55342255</t>
  </si>
  <si>
    <t xml:space="preserve">sloupek plotový průběžný Pz a komaxitový 2500/38x1,5mm</t>
  </si>
  <si>
    <t xml:space="preserve">-1825865917</t>
  </si>
  <si>
    <t xml:space="preserve">33</t>
  </si>
  <si>
    <t xml:space="preserve">55342273</t>
  </si>
  <si>
    <t xml:space="preserve">vzpěra plotová Pz 2000/38x1,5mm</t>
  </si>
  <si>
    <t xml:space="preserve">-1819713249</t>
  </si>
  <si>
    <t xml:space="preserve">34</t>
  </si>
  <si>
    <t xml:space="preserve">348401130</t>
  </si>
  <si>
    <t xml:space="preserve">Montáž oplocení ze strojového pletiva s napínacími dráty výšky do 2,0 m</t>
  </si>
  <si>
    <t xml:space="preserve">980640254</t>
  </si>
  <si>
    <t xml:space="preserve">Montáž oplocení z pletiva strojového s napínacími dráty přes 1,6 do 2,0 m</t>
  </si>
  <si>
    <t xml:space="preserve">"Výstavba nového pletivového oplocení v.1,8 m" 78,5</t>
  </si>
  <si>
    <t xml:space="preserve">35</t>
  </si>
  <si>
    <t xml:space="preserve">31327514</t>
  </si>
  <si>
    <t xml:space="preserve">pletivo drátěné plastifikované se čtvercovými oky 55/2,5mm v 1800mm</t>
  </si>
  <si>
    <t xml:space="preserve">-988033339</t>
  </si>
  <si>
    <t xml:space="preserve">78,5*1,03 'Přepočtené koeficientem množství</t>
  </si>
  <si>
    <t xml:space="preserve">36</t>
  </si>
  <si>
    <t xml:space="preserve">15619100</t>
  </si>
  <si>
    <t xml:space="preserve">drát poplastovaný kruhový napínací 2,5/3,5mm</t>
  </si>
  <si>
    <t xml:space="preserve">1289558511</t>
  </si>
  <si>
    <t xml:space="preserve">78,5*3,09 'Přepočtené koeficientem množství</t>
  </si>
  <si>
    <t xml:space="preserve">Vodorovné konstrukce</t>
  </si>
  <si>
    <t xml:space="preserve">37</t>
  </si>
  <si>
    <t xml:space="preserve">452311131</t>
  </si>
  <si>
    <t xml:space="preserve">Podkladní desky z betonu prostého tř. C 12/15 otevřený výkop</t>
  </si>
  <si>
    <t xml:space="preserve">-318774995</t>
  </si>
  <si>
    <t xml:space="preserve">Podkladní a zajišťovací konstrukce z betonu prostého v otevřeném výkopu desky pod potrubí, stoky a drobné objekty z betonu tř. C 12/15</t>
  </si>
  <si>
    <t xml:space="preserve">Poznámka k položce:
beton C8/10 (do C12/15)</t>
  </si>
  <si>
    <t xml:space="preserve">"Betonové lože C8/10 tl. 50 mm" 25*0,02</t>
  </si>
  <si>
    <t xml:space="preserve">Komunikace pozemní</t>
  </si>
  <si>
    <t xml:space="preserve">38</t>
  </si>
  <si>
    <t xml:space="preserve">564851111</t>
  </si>
  <si>
    <t xml:space="preserve">Podklad ze štěrkodrtě ŠD tl 150 mm</t>
  </si>
  <si>
    <t xml:space="preserve">-1460174105</t>
  </si>
  <si>
    <t xml:space="preserve">Podklad ze štěrkodrti ŠD s rozprostřením a zhutněním, po zhutnění tl. 150 mm</t>
  </si>
  <si>
    <t xml:space="preserve">"Nové povrchy"</t>
  </si>
  <si>
    <t xml:space="preserve">"Štěrkodrť ŠDA 0/32 tl. 150 mm"</t>
  </si>
  <si>
    <t xml:space="preserve">"Vozovka" 153</t>
  </si>
  <si>
    <t xml:space="preserve">"Parkovací záliv" 34+10</t>
  </si>
  <si>
    <t xml:space="preserve">39</t>
  </si>
  <si>
    <t xml:space="preserve">564861111</t>
  </si>
  <si>
    <t xml:space="preserve">Podklad ze štěrkodrtě ŠD tl 200 mm</t>
  </si>
  <si>
    <t xml:space="preserve">-749513962</t>
  </si>
  <si>
    <t xml:space="preserve">Podklad ze štěrkodrti ŠD s rozprostřením a zhutněním, po zhutnění tl. 200 mm</t>
  </si>
  <si>
    <t xml:space="preserve">"Štěrkodrť ŠDB 0/63 tl. min. 150 mm (200 mm)"</t>
  </si>
  <si>
    <t xml:space="preserve">"Vozovka" 106+37+21</t>
  </si>
  <si>
    <t xml:space="preserve">"Chodník" 240</t>
  </si>
  <si>
    <t xml:space="preserve">40</t>
  </si>
  <si>
    <t xml:space="preserve">564871111</t>
  </si>
  <si>
    <t xml:space="preserve">Podklad ze štěrkodrtě ŠD tl 250 mm</t>
  </si>
  <si>
    <t xml:space="preserve">1860450189</t>
  </si>
  <si>
    <t xml:space="preserve">Podklad ze štěrkodrti ŠD s rozprostřením a zhutněním, po zhutnění tl. 250 mm</t>
  </si>
  <si>
    <t xml:space="preserve">"Štěrkodrť ŠDB 0/63 tl. min. 200 mm (250 mm)"</t>
  </si>
  <si>
    <t xml:space="preserve">"Parkovací záliv" 54</t>
  </si>
  <si>
    <t xml:space="preserve">41</t>
  </si>
  <si>
    <t xml:space="preserve">564871116</t>
  </si>
  <si>
    <t xml:space="preserve">Podklad ze štěrkodrtě ŠD tl. 300 mm</t>
  </si>
  <si>
    <t xml:space="preserve">107827941</t>
  </si>
  <si>
    <t xml:space="preserve">Podklad ze štěrkodrti ŠD s rozprostřením a zhutněním, po zhutnění tl. 300 mm</t>
  </si>
  <si>
    <t xml:space="preserve">"Štěrkodrť ŠDB 0/63 tl. min. 250 mm (300 mm)"</t>
  </si>
  <si>
    <t xml:space="preserve">"Vjezd" 16</t>
  </si>
  <si>
    <t xml:space="preserve">42</t>
  </si>
  <si>
    <t xml:space="preserve">565155121</t>
  </si>
  <si>
    <t xml:space="preserve">Asfaltový beton vrstva podkladní ACP 16 (obalované kamenivo OKS) tl 70 mm š přes 3 m</t>
  </si>
  <si>
    <t xml:space="preserve">1816598849</t>
  </si>
  <si>
    <t xml:space="preserve">Asfaltový beton vrstva podkladní ACP 16 (obalované kamenivo střednězrnné - OKS) s rozprostřením a zhutněním v pruhu šířky přes 3 m, po zhutnění tl. 70 mm</t>
  </si>
  <si>
    <t xml:space="preserve">"Asfaltový beton podkladní ACP 16+ tl. 70 mm ; asfaltové pojivo 50/70 "</t>
  </si>
  <si>
    <t xml:space="preserve">"Vozovka" 150</t>
  </si>
  <si>
    <t xml:space="preserve">43</t>
  </si>
  <si>
    <t xml:space="preserve">571901111-1</t>
  </si>
  <si>
    <t xml:space="preserve">Posyp krytu kamenivem drceným nebo těženým předobaleným 1,5 kg/m2</t>
  </si>
  <si>
    <t xml:space="preserve">745936282</t>
  </si>
  <si>
    <t xml:space="preserve">Posyp podkladu nebo krytu s rozprostřením a zhutněním kamenivem drceným nebo těženým předobaleným v množství 1,5 kg/m2</t>
  </si>
  <si>
    <t xml:space="preserve">"Asfaltový beton pro obrusnou vrstvu - po pokládce proveden zdrsňující posyp předobaleným kamenivem frakce 2/4 v množství 1,5 kg/m2"</t>
  </si>
  <si>
    <t xml:space="preserve">44</t>
  </si>
  <si>
    <t xml:space="preserve">571901111-2</t>
  </si>
  <si>
    <t xml:space="preserve">Posyp krytu kamenivem drceným nebo těženým předobaleným 3,0 kg/m2</t>
  </si>
  <si>
    <t xml:space="preserve">-144513107</t>
  </si>
  <si>
    <t xml:space="preserve">Posyp podkladu nebo krytu s rozprostřením a zhutněním kamenivem drceným nebo těženým předobaleným v množství 3,0 kg/m2</t>
  </si>
  <si>
    <t xml:space="preserve">"Infiltrační postřik kationaktivní emulzní - po pokládce proveden posyp předobaleným kamenivem frakce 2/4 v množství 3,0 kg/m2"</t>
  </si>
  <si>
    <t xml:space="preserve">45</t>
  </si>
  <si>
    <t xml:space="preserve">573191111-1</t>
  </si>
  <si>
    <t xml:space="preserve">Postřik infiltrační kationaktivní modifikovanou emulzí v množství 0,6 kg/m2</t>
  </si>
  <si>
    <t xml:space="preserve">664716442</t>
  </si>
  <si>
    <t xml:space="preserve">"Infiltrační postřik kationaktivní emulzní modif. PI-CP 0,6 kg/m2"</t>
  </si>
  <si>
    <t xml:space="preserve">46</t>
  </si>
  <si>
    <t xml:space="preserve">573231107-1</t>
  </si>
  <si>
    <t xml:space="preserve">Postřik živičný spojovací z kationaktivní modifikované emulze v množství 0,35 kg/m2</t>
  </si>
  <si>
    <t xml:space="preserve">-1148561842</t>
  </si>
  <si>
    <t xml:space="preserve">Postřik spojovací PS bez posypu kamenivem ze kationaktivní modifikované emulze, v množství 0,35 kg/m2</t>
  </si>
  <si>
    <t xml:space="preserve">"Spojovací postřik kationaktivní emulzní modif. PS-CP 0,35 kg/m2"</t>
  </si>
  <si>
    <t xml:space="preserve">47</t>
  </si>
  <si>
    <t xml:space="preserve">577134131</t>
  </si>
  <si>
    <t xml:space="preserve">Asfaltový beton vrstva obrusná ACO 11 (ABS) tř. I tl 40 mm š do 3 m z modifikovaného asfaltu</t>
  </si>
  <si>
    <t xml:space="preserve">879946243</t>
  </si>
  <si>
    <t xml:space="preserve">Asfaltový beton vrstva obrusná ACO 11 (ABS) s rozprostřením a se zhutněním z modifikovaného asfaltu v pruhu šířky přes do 1,5 do 3 m, po zhutnění tl. 40 mm</t>
  </si>
  <si>
    <t xml:space="preserve">"Asfaltový beton pro obrusnou vrstvu modif. ACO 11 tl. 40 mm ; modif. asfaltové pojivo PmB 45/80-60"</t>
  </si>
  <si>
    <t xml:space="preserve">48</t>
  </si>
  <si>
    <t xml:space="preserve">596211110</t>
  </si>
  <si>
    <t xml:space="preserve">Kladení zámkové dlažby komunikací pro pěší tl 60 mm skupiny A pl do 50 m2</t>
  </si>
  <si>
    <t xml:space="preserve">-361049428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</si>
  <si>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</si>
  <si>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 xml:space="preserve">"Betonová dlažba 200/100/60 červená reliéfní ; lože z HDK frakce 4-8 tl. 40 mm"</t>
  </si>
  <si>
    <t xml:space="preserve">"Chodník" 9,0</t>
  </si>
  <si>
    <t xml:space="preserve">49</t>
  </si>
  <si>
    <t xml:space="preserve">59245006</t>
  </si>
  <si>
    <t xml:space="preserve">dlažba tvar obdélník betonová pro nevidomé 200x100x60mm barevná</t>
  </si>
  <si>
    <t xml:space="preserve">1841989404</t>
  </si>
  <si>
    <t xml:space="preserve">9*1,03 'Přepočtené koeficientem množství</t>
  </si>
  <si>
    <t xml:space="preserve">50</t>
  </si>
  <si>
    <t xml:space="preserve">596211112</t>
  </si>
  <si>
    <t xml:space="preserve">Kladení zámkové dlažby komunikací pro pěší tl 60 mm skupiny A pl do 300 m2</t>
  </si>
  <si>
    <t xml:space="preserve">51015533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</si>
  <si>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</si>
  <si>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 xml:space="preserve">"Betonová dlažba 200/100/60 šedá ; lože z HDK frakce 4-8 tl. 40 mm"</t>
  </si>
  <si>
    <t xml:space="preserve">"Chodník" 231</t>
  </si>
  <si>
    <t xml:space="preserve">51</t>
  </si>
  <si>
    <t xml:space="preserve">59245018</t>
  </si>
  <si>
    <t xml:space="preserve">dlažba tvar obdélník betonová 200x100x60mm přírodní</t>
  </si>
  <si>
    <t xml:space="preserve">-1938115378</t>
  </si>
  <si>
    <t xml:space="preserve">231*1,02 'Přepočtené koeficientem množství</t>
  </si>
  <si>
    <t xml:space="preserve">52</t>
  </si>
  <si>
    <t xml:space="preserve">596212210</t>
  </si>
  <si>
    <t xml:space="preserve">Kladení zámkové dlažby pozemních komunikací tl 80 mm skupiny A pl do 50 m2</t>
  </si>
  <si>
    <t xml:space="preserve">-910676292</t>
  </si>
  <si>
    <t xml:space="preserve"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</si>
  <si>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 xml:space="preserve">"Betonová dlažba 200/100/80 šedá ; lože z HDK frakce 4-8 tl. 40 mm"</t>
  </si>
  <si>
    <t xml:space="preserve">"Vjezd" 12,8</t>
  </si>
  <si>
    <t xml:space="preserve">"Betonová dlažba 200/100/80 červená reliéfní ; lože z HDK frakce 4-8 tl. 40 mm"</t>
  </si>
  <si>
    <t xml:space="preserve">"Vjezd" 3,2</t>
  </si>
  <si>
    <t xml:space="preserve">"Betonová dlažba 200/200/80 šedá ; lože z HDK frakce 4-8 tl. 40 mm"</t>
  </si>
  <si>
    <t xml:space="preserve">"Parkovací záliv" 34</t>
  </si>
  <si>
    <t xml:space="preserve">"Červená betonová dlažba pro oddělení parkovacích stání 200/100/80 ; lože z HDK frakce 4-8 tl. 40 mm"</t>
  </si>
  <si>
    <t xml:space="preserve">"Parkovací záliv" 3*0,1*1,4</t>
  </si>
  <si>
    <t xml:space="preserve">53</t>
  </si>
  <si>
    <t xml:space="preserve">59245020</t>
  </si>
  <si>
    <t xml:space="preserve">dlažba tvar obdélník betonová 200x100x80mm přírodní</t>
  </si>
  <si>
    <t xml:space="preserve">-1297565290</t>
  </si>
  <si>
    <t xml:space="preserve">12,8*1,03 'Přepočtené koeficientem množství</t>
  </si>
  <si>
    <t xml:space="preserve">54</t>
  </si>
  <si>
    <t xml:space="preserve">59245226</t>
  </si>
  <si>
    <t xml:space="preserve">dlažba tvar obdélník betonová pro nevidomé 200x100x80mm barevná</t>
  </si>
  <si>
    <t xml:space="preserve">-548742584</t>
  </si>
  <si>
    <t xml:space="preserve">3,2*1,03 'Přepočtené koeficientem množství</t>
  </si>
  <si>
    <t xml:space="preserve">55</t>
  </si>
  <si>
    <t xml:space="preserve">59245030</t>
  </si>
  <si>
    <t xml:space="preserve">dlažba tvar čtverec betonová 200x200x80mm přírodní</t>
  </si>
  <si>
    <t xml:space="preserve">84162523</t>
  </si>
  <si>
    <t xml:space="preserve">34*1,03 'Přepočtené koeficientem množství</t>
  </si>
  <si>
    <t xml:space="preserve">56</t>
  </si>
  <si>
    <t xml:space="preserve">59245005</t>
  </si>
  <si>
    <t xml:space="preserve">dlažba tvar obdélník betonová 200x100x80mm barevná</t>
  </si>
  <si>
    <t xml:space="preserve">-1119507648</t>
  </si>
  <si>
    <t xml:space="preserve">0,42*1,03 'Přepočtené koeficientem množství</t>
  </si>
  <si>
    <t xml:space="preserve">57</t>
  </si>
  <si>
    <t xml:space="preserve">596412210</t>
  </si>
  <si>
    <t xml:space="preserve">Kladení dlažby z vegetačních tvárnic pozemních komunikací tl 80 mm do 50 m2</t>
  </si>
  <si>
    <t xml:space="preserve">1937070534</t>
  </si>
  <si>
    <t xml:space="preserve">Kladení dlažby z betonových vegetačních dlaždic pozemních komunikací s ložem z kameniva těženého nebo drceného tl. do 50 mm, s vyplněním spár a vegetačních otvorů, s hutněním vibrováním tl. 80 mm, pro plochy do 50 m2</t>
  </si>
  <si>
    <t xml:space="preserve">"Betonové zatravňovací tvárnice š/v/d 400/80/600 ; lože z HDK frakce 4-8 tl. 40 mm"</t>
  </si>
  <si>
    <t xml:space="preserve">"Parkovací záliv" 10</t>
  </si>
  <si>
    <t xml:space="preserve">58</t>
  </si>
  <si>
    <t xml:space="preserve">59246016</t>
  </si>
  <si>
    <t xml:space="preserve">dlažba plošná betonová vegetační 600x400x80mm</t>
  </si>
  <si>
    <t xml:space="preserve">-1606316826</t>
  </si>
  <si>
    <t xml:space="preserve">10*1,03 'Přepočtené koeficientem množství</t>
  </si>
  <si>
    <t xml:space="preserve">Ostatní konstrukce a práce, bourání</t>
  </si>
  <si>
    <t xml:space="preserve">59</t>
  </si>
  <si>
    <t xml:space="preserve">914111112</t>
  </si>
  <si>
    <t xml:space="preserve">Montáž svislé dopravní značky do velikosti 1 m2 páskováním na sloup</t>
  </si>
  <si>
    <t xml:space="preserve">-604015479</t>
  </si>
  <si>
    <t xml:space="preserve">Montáž svislé dopravní značky základní velikosti do 1 m2 páskováním na sloupy</t>
  </si>
  <si>
    <t xml:space="preserve">Poznámka k položce:
vč. vyzvednutí ze skladu</t>
  </si>
  <si>
    <t xml:space="preserve">"Dopravní značení"</t>
  </si>
  <si>
    <t xml:space="preserve">"Zpětná montáž DZ (IP10a+E13) páskováním na sloup VO" 2</t>
  </si>
  <si>
    <t xml:space="preserve">60</t>
  </si>
  <si>
    <t xml:space="preserve">915111116</t>
  </si>
  <si>
    <t xml:space="preserve">Vodorovné dopravní značení dělící čáry souvislé š 125 mm retroreflexní žlutá barva</t>
  </si>
  <si>
    <t xml:space="preserve">1153038820</t>
  </si>
  <si>
    <t xml:space="preserve">Vodorovné dopravní značení stříkané barvou dělící čára šířky 125 mm souvislá žlutá retroreflexní</t>
  </si>
  <si>
    <t xml:space="preserve">"Dopravní značení - 1. fáze VDZ"</t>
  </si>
  <si>
    <t xml:space="preserve">"V12a (žlutá šrafa)" 11,0</t>
  </si>
  <si>
    <t xml:space="preserve">61</t>
  </si>
  <si>
    <t xml:space="preserve">915211116</t>
  </si>
  <si>
    <t xml:space="preserve">Vodorovné dopravní značení dělící čáry souvislé š 125 mm retroreflexní žlutý plast</t>
  </si>
  <si>
    <t xml:space="preserve">-307652939</t>
  </si>
  <si>
    <t xml:space="preserve">Vodorovné dopravní značení stříkaným plastem dělící čára šířky 125 mm souvislá žlutá retroreflexní</t>
  </si>
  <si>
    <t xml:space="preserve">"Dopravní značení - 2. fáze VDZ"</t>
  </si>
  <si>
    <t xml:space="preserve">62</t>
  </si>
  <si>
    <t xml:space="preserve">915491211</t>
  </si>
  <si>
    <t xml:space="preserve">Osazení vodícího proužku z betonových desek do betonového lože tl do 100 mm š proužku 250 mm</t>
  </si>
  <si>
    <t xml:space="preserve">1261791558</t>
  </si>
  <si>
    <t xml:space="preserve">Osazení vodicího proužku z betonových prefabrikovaných desek tl. do 120 mm do lože z cementové malty tl. 20 mm, s vyplněním a zatřením spár cementovou maltou s podkladní vrstvou z betonu prostého tl. 50 až 100 mm šířka proužku 250 mm</t>
  </si>
  <si>
    <t xml:space="preserve">Poznámka k položce:
Z důvodu předpokládané vyšší pracnosti při kombinaci více prvků na malé ploše vykázáno betonové lože zvlášť.</t>
  </si>
  <si>
    <t xml:space="preserve">"Obruby"</t>
  </si>
  <si>
    <t xml:space="preserve">"Betonová dlažba š/v/d 250/80/500 do betonového lože C16/20nXF1 (mezi park.zálivem a asfalt.voz.)" 25</t>
  </si>
  <si>
    <t xml:space="preserve">63</t>
  </si>
  <si>
    <t xml:space="preserve">59246018</t>
  </si>
  <si>
    <t xml:space="preserve">dlažba velkoformátová betonová plochy do 0,5m2 tl 80mm přírodní</t>
  </si>
  <si>
    <t xml:space="preserve">1946777550</t>
  </si>
  <si>
    <t xml:space="preserve">"Betonová dlažba š/v/d 250/80/500 do betonového lože C16/20nXF1 (mezi park.zálivem a asfalt.voz.)" 25*0,25</t>
  </si>
  <si>
    <t xml:space="preserve">6,25*1,03 'Přepočtené koeficientem množství</t>
  </si>
  <si>
    <t xml:space="preserve">64</t>
  </si>
  <si>
    <t xml:space="preserve">915611111</t>
  </si>
  <si>
    <t xml:space="preserve">Předznačení vodorovného liniového značení</t>
  </si>
  <si>
    <t xml:space="preserve">714391992</t>
  </si>
  <si>
    <t xml:space="preserve">Předznačení pro vodorovné značení stříkané barvou nebo prováděné z nátěrových hmot liniové dělicí čáry, vodicí proužky</t>
  </si>
  <si>
    <t xml:space="preserve">65</t>
  </si>
  <si>
    <t xml:space="preserve">916131213</t>
  </si>
  <si>
    <t xml:space="preserve">Osazení silničního obrubníku betonového stojatého s boční opěrou do lože z betonu prostého</t>
  </si>
  <si>
    <t xml:space="preserve">-1303705656</t>
  </si>
  <si>
    <t xml:space="preserve">Osazení silničního obrubníku betonového se zřízením lože, s vyplněním a zatřením spár cementovou maltou stojatého s boční opěrou z betonu prostého, do lože z betonu prostého</t>
  </si>
  <si>
    <t xml:space="preserve">Poznámka k položce:
vč. případných obloukových a přechodových prvků.
Z důvodu předpokládané vyšší pracnosti při kombinaci více prvků na malé ploše vykázáno betonové lože zvlášť.</t>
  </si>
  <si>
    <t xml:space="preserve">"Silniční betonová obruba š/v/d 150/250/1000 do betonového lože C16/20nXF1" 134</t>
  </si>
  <si>
    <t xml:space="preserve">"Silniční nájezdová betonová obruba š/v/d 150/150/1000 do betonového lože C16/20nXF1" 9</t>
  </si>
  <si>
    <t xml:space="preserve">66</t>
  </si>
  <si>
    <t xml:space="preserve">59217031</t>
  </si>
  <si>
    <t xml:space="preserve">obrubník betonový silniční 1000x150x250mm</t>
  </si>
  <si>
    <t xml:space="preserve">-1238261765</t>
  </si>
  <si>
    <t xml:space="preserve">67</t>
  </si>
  <si>
    <t xml:space="preserve">59217029</t>
  </si>
  <si>
    <t xml:space="preserve">obrubník betonový silniční nájezdový 1000x150x150mm</t>
  </si>
  <si>
    <t xml:space="preserve">957857210</t>
  </si>
  <si>
    <t xml:space="preserve">68</t>
  </si>
  <si>
    <t xml:space="preserve">916231213</t>
  </si>
  <si>
    <t xml:space="preserve">Osazení chodníkového obrubníku betonového stojatého s boční opěrou do lože z betonu prostého</t>
  </si>
  <si>
    <t xml:space="preserve">725125537</t>
  </si>
  <si>
    <t xml:space="preserve">Osazení chodníkového obrubníku betonového se zřízením lože, s vyplněním a zatřením spár cementovou maltou stojatého s boční opěrou z betonu prostého, do lože z betonu prostého</t>
  </si>
  <si>
    <t xml:space="preserve">"Chodníková betonová obruba š/v/d 80/250/1000 do betonového lože C16/20nXF1" 11</t>
  </si>
  <si>
    <t xml:space="preserve">69</t>
  </si>
  <si>
    <t xml:space="preserve">59217016</t>
  </si>
  <si>
    <t xml:space="preserve">obrubník betonový chodníkový 1000x80x250mm</t>
  </si>
  <si>
    <t xml:space="preserve">-1938243628</t>
  </si>
  <si>
    <t xml:space="preserve">70</t>
  </si>
  <si>
    <t xml:space="preserve">916431112-1</t>
  </si>
  <si>
    <t xml:space="preserve">Dodávka a osazení samofixační kovové obruby s důrazem na ochranu kořenového systému</t>
  </si>
  <si>
    <t xml:space="preserve">1408351558</t>
  </si>
  <si>
    <t xml:space="preserve">"Samofixační ocelová obruba" 3</t>
  </si>
  <si>
    <t xml:space="preserve">71</t>
  </si>
  <si>
    <t xml:space="preserve">916991121</t>
  </si>
  <si>
    <t xml:space="preserve">Lože pod obrubníky, krajníky nebo obruby z dlažebních kostek z betonu prostého</t>
  </si>
  <si>
    <t xml:space="preserve">-2010751918</t>
  </si>
  <si>
    <t xml:space="preserve">Lože pod obrubníky, krajníky nebo obruby z dlažebních kostek z betonu prostého</t>
  </si>
  <si>
    <t xml:space="preserve">"Z důvodu předpokládané vyšší pracnosti při kombinaci více prvků na malé ploše vykázáno betonové lože zvlášť." 0,05*25+0,05*134+0,05*9+0,05*11</t>
  </si>
  <si>
    <t xml:space="preserve">72</t>
  </si>
  <si>
    <t xml:space="preserve">919732211</t>
  </si>
  <si>
    <t xml:space="preserve">Styčná spára napojení nového živičného povrchu na stávající za tepla š 15 mm hl 25 mm s prořezáním</t>
  </si>
  <si>
    <t xml:space="preserve">1830633288</t>
  </si>
  <si>
    <t xml:space="preserve"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</si>
  <si>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"Proříznutí asfaltové vozovky a zalití asfaltovou zálivkou N1" 10</t>
  </si>
  <si>
    <t xml:space="preserve">73</t>
  </si>
  <si>
    <t xml:space="preserve">919735112</t>
  </si>
  <si>
    <t xml:space="preserve">Řezání stávajícího živičného krytu hl do 100 mm</t>
  </si>
  <si>
    <t xml:space="preserve">-1223628389</t>
  </si>
  <si>
    <t xml:space="preserve">Řezání stávajícího živičného krytu nebo podkladu hloubky přes 50 do 100 mm</t>
  </si>
  <si>
    <t xml:space="preserve">"Zaříznutí hrany komunikace" 10</t>
  </si>
  <si>
    <t xml:space="preserve">74</t>
  </si>
  <si>
    <t xml:space="preserve">961044111</t>
  </si>
  <si>
    <t xml:space="preserve">Bourání základů z betonu prostého</t>
  </si>
  <si>
    <t xml:space="preserve">167386526</t>
  </si>
  <si>
    <t xml:space="preserve">Bourání základů z betonu prostého</t>
  </si>
  <si>
    <t xml:space="preserve">"Demolice stávajících betonových patek á 0,055 m3" 32*0,055</t>
  </si>
  <si>
    <t xml:space="preserve">75</t>
  </si>
  <si>
    <t xml:space="preserve">962042320</t>
  </si>
  <si>
    <t xml:space="preserve">Bourání zdiva nadzákladového z betonu prostého do 1 m3</t>
  </si>
  <si>
    <t xml:space="preserve">424194880</t>
  </si>
  <si>
    <t xml:space="preserve">Bourání zdiva z betonu prostého nadzákladového objemu do 1 m3</t>
  </si>
  <si>
    <t xml:space="preserve">"demolice betonů" 1,5*0,2</t>
  </si>
  <si>
    <t xml:space="preserve">76</t>
  </si>
  <si>
    <t xml:space="preserve">966006132</t>
  </si>
  <si>
    <t xml:space="preserve">Odstranění značek dopravních nebo orientačních se sloupky s betonovými patkami</t>
  </si>
  <si>
    <t xml:space="preserve">836833120</t>
  </si>
  <si>
    <t xml:space="preserve">Odstranění dopravních nebo orientačních značek se sloupkem s uložením hmot na vzdálenost do 20 m nebo s naložením na dopravní prostředek, se zásypem jam a jeho zhutněním s betonovou patkou</t>
  </si>
  <si>
    <t xml:space="preserve">Poznámka k položce:
sloupek bude odvezen na sklad objednatele (příp. vč. likvidace - dle pokynů objednatele)
</t>
  </si>
  <si>
    <t xml:space="preserve">"Demontáž sloupku stávajících DZ (IP10a+E13)" 1</t>
  </si>
  <si>
    <t xml:space="preserve">77</t>
  </si>
  <si>
    <t xml:space="preserve">966006211</t>
  </si>
  <si>
    <t xml:space="preserve">Odstranění svislých dopravních značek ze sloupů, sloupků nebo konzol</t>
  </si>
  <si>
    <t xml:space="preserve">757634481</t>
  </si>
  <si>
    <t xml:space="preserve">Odstranění (demontáž) svislých dopravních značek s odklizením materiálu na skládku na vzdálenost do 20 m nebo s naložením na dopravní prostředek ze sloupů, sloupků nebo konzol</t>
  </si>
  <si>
    <t xml:space="preserve">Poznámka k položce:
vč. uskladnění</t>
  </si>
  <si>
    <t xml:space="preserve">"Demontáž stávajících DZ (IP10a+E13) z demonotvaného sloupku - budou následně zpětně osazeny na sloup VO" 2</t>
  </si>
  <si>
    <t xml:space="preserve">78</t>
  </si>
  <si>
    <t xml:space="preserve">966071711</t>
  </si>
  <si>
    <t xml:space="preserve">Bourání sloupků a vzpěr plotových ocelových do 2,5 m zabetonovaných</t>
  </si>
  <si>
    <t xml:space="preserve">1320808698</t>
  </si>
  <si>
    <t xml:space="preserve">Bourání plotových sloupků a vzpěr ocelových trubkových nebo profilovaných výšky do 2,50 m zabetonovaných</t>
  </si>
  <si>
    <t xml:space="preserve">Poznámka k položce:
oplocení bude odvezeno na sklad objednatele (příp. vč. likvidace - dle pokynů objednatele)</t>
  </si>
  <si>
    <t xml:space="preserve">"Demolice sloupků stávajícího pletivového oplocení" 32</t>
  </si>
  <si>
    <t xml:space="preserve">79</t>
  </si>
  <si>
    <t xml:space="preserve">966071822</t>
  </si>
  <si>
    <t xml:space="preserve">Rozebrání oplocení z drátěného pletiva se čtvercovými oky výšky do 2,0 m</t>
  </si>
  <si>
    <t xml:space="preserve">-14191887</t>
  </si>
  <si>
    <t xml:space="preserve">Rozebrání oplocení z pletiva drátěného se čtvercovými oky, výšky přes 1,6 do 2,0 m</t>
  </si>
  <si>
    <t xml:space="preserve">"Demolice stávajícího pletivového oplocení" 78,5</t>
  </si>
  <si>
    <t xml:space="preserve">997</t>
  </si>
  <si>
    <t xml:space="preserve">Přesun sutě</t>
  </si>
  <si>
    <t xml:space="preserve">80</t>
  </si>
  <si>
    <t xml:space="preserve">997221561-1</t>
  </si>
  <si>
    <t xml:space="preserve">Vodorovná doprava suti na recyklační středisko nebo skládku z kusových materiálů včetně uložení na vzdálenost dle dodavatele stavby</t>
  </si>
  <si>
    <t xml:space="preserve">-303155146</t>
  </si>
  <si>
    <t xml:space="preserve">Vodorovná doprava suti na recyklační středisko nebo skládku bez naložení, ale se složením a s hrubým urovnáním z kusových materiálů na vzdálenost dle dodavatele stavby</t>
  </si>
  <si>
    <t xml:space="preserve">"obruby" 11,685</t>
  </si>
  <si>
    <t xml:space="preserve">"živice" 1,76</t>
  </si>
  <si>
    <t xml:space="preserve">"ostatní betony" 3,52+0,66</t>
  </si>
  <si>
    <t xml:space="preserve">81</t>
  </si>
  <si>
    <t xml:space="preserve">997221561-2</t>
  </si>
  <si>
    <t xml:space="preserve">Vodorovná doprava suti na sklad objednatele z kusových materiálů včetně uložení</t>
  </si>
  <si>
    <t xml:space="preserve">1679834518</t>
  </si>
  <si>
    <t xml:space="preserve">Vodorovná doprava suti na sklad objednatele bez naložení, ale se složením a s hrubým urovnáním z kusových materiálů</t>
  </si>
  <si>
    <t xml:space="preserve">"sloupky, oplocení - kovové prvky" 0,082+2,102+0,195</t>
  </si>
  <si>
    <t xml:space="preserve">82</t>
  </si>
  <si>
    <t xml:space="preserve">997221861</t>
  </si>
  <si>
    <t xml:space="preserve">Poplatek za uložení stavebního odpadu na recyklační skládce (skládkovné) z prostého betonu pod kódem 17 01 01</t>
  </si>
  <si>
    <t xml:space="preserve">-855027889</t>
  </si>
  <si>
    <t xml:space="preserve">Poplatek za uložení stavebního odpadu na recyklační skládce (skládkovné) z prostého betonu zatříděného do Katalogu odpadů pod kódem 17 01 01</t>
  </si>
  <si>
    <t xml:space="preserve">83</t>
  </si>
  <si>
    <t xml:space="preserve">997221875</t>
  </si>
  <si>
    <t xml:space="preserve">Poplatek za uložení stavebního odpadu na recyklační skládce (skládkovné) asfaltového bez obsahu dehtu zatříděného do Katalogu odpadů pod kódem 17 03 02</t>
  </si>
  <si>
    <t xml:space="preserve">-2050843457</t>
  </si>
  <si>
    <t xml:space="preserve">998</t>
  </si>
  <si>
    <t xml:space="preserve">Přesun hmot</t>
  </si>
  <si>
    <t xml:space="preserve">84</t>
  </si>
  <si>
    <t xml:space="preserve">998223011</t>
  </si>
  <si>
    <t xml:space="preserve">Přesun hmot pro pozemní komunikace s krytem dlážděným</t>
  </si>
  <si>
    <t xml:space="preserve">-424144770</t>
  </si>
  <si>
    <t xml:space="preserve">Přesun hmot pro pozemní komunikace s krytem dlážděným dopravní vzdálenost do 200 m jakékoliv délky objektu</t>
  </si>
  <si>
    <t xml:space="preserve">Práce a dodávky M</t>
  </si>
  <si>
    <t xml:space="preserve">46-M</t>
  </si>
  <si>
    <t xml:space="preserve">Zemní práce při extr.mont.pracích</t>
  </si>
  <si>
    <t xml:space="preserve">85</t>
  </si>
  <si>
    <t xml:space="preserve">460510014</t>
  </si>
  <si>
    <t xml:space="preserve">Kabelové prostupy z trub betonových do rýhy s obsypem, průměru do 15 cm</t>
  </si>
  <si>
    <t xml:space="preserve">-717105987</t>
  </si>
  <si>
    <t xml:space="preserve">Kabelové prostupy, kanály a multikanály kabelové prostupy z trub betonových včetně osazení, utěsnění a spárování do rýhy, bez výkopových prací s obsypem z písku, vnitřního průměru do 15 cm</t>
  </si>
  <si>
    <t xml:space="preserve">"Rezervní chráničky DN 110 dl. 7,5 m" 2*2*7,5</t>
  </si>
  <si>
    <t xml:space="preserve">86</t>
  </si>
  <si>
    <t xml:space="preserve">34571355</t>
  </si>
  <si>
    <t xml:space="preserve">trubka elektroinstalační ohebná dvouplášťová korugovaná (chránička) D 94/110mm, HDPE+LDPE</t>
  </si>
  <si>
    <t xml:space="preserve">128</t>
  </si>
  <si>
    <t xml:space="preserve">1921002330</t>
  </si>
  <si>
    <t xml:space="preserve">VRN</t>
  </si>
  <si>
    <t xml:space="preserve">Vedlejší rozpočtové náklady</t>
  </si>
  <si>
    <t xml:space="preserve">VRN4</t>
  </si>
  <si>
    <t xml:space="preserve">Inženýrská činnost</t>
  </si>
  <si>
    <t xml:space="preserve">87</t>
  </si>
  <si>
    <t xml:space="preserve">043134000</t>
  </si>
  <si>
    <t xml:space="preserve">Zkoušky zatěžovací</t>
  </si>
  <si>
    <t xml:space="preserve">1024</t>
  </si>
  <si>
    <t xml:space="preserve">-1987493733</t>
  </si>
  <si>
    <t xml:space="preserve">"Statická zatěžovací zkouška únosnosti pláně (deskou)" 3</t>
  </si>
  <si>
    <t xml:space="preserve">SO 301 - Odvodnění zpevněných ploch</t>
  </si>
  <si>
    <t xml:space="preserve">Není - li ve výkazu položek uvedeno jinak, výměry byly digitálně odměřeny z příloh C.3 Koordinační situační výkres a D.301.03 Řezy.</t>
  </si>
  <si>
    <t xml:space="preserve">    8 - Trubní vedení</t>
  </si>
  <si>
    <t xml:space="preserve"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</si>
  <si>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</si>
  <si>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</si>
  <si>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</si>
  <si>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121151105</t>
  </si>
  <si>
    <t xml:space="preserve">Sejmutí ornice plochy do 100 m2 tl vrstvy do 300 mm strojně</t>
  </si>
  <si>
    <t xml:space="preserve">-2083459463</t>
  </si>
  <si>
    <t xml:space="preserve">Sejmutí ornice strojně při souvislé ploše do 100 m2, tl. vrstvy přes 250 do 300 mm</t>
  </si>
  <si>
    <t xml:space="preserve">"Zemní  a přípravné práce"</t>
  </si>
  <si>
    <t xml:space="preserve">"Sejmutí ornice v předpokládaníé tl. 0,3 m" 16,8</t>
  </si>
  <si>
    <t xml:space="preserve">131251202</t>
  </si>
  <si>
    <t xml:space="preserve">Hloubení jam zapažených v hornině třídy těžitelnosti I, skupiny 3 objem do 50 m3 strojně</t>
  </si>
  <si>
    <t xml:space="preserve">952472120</t>
  </si>
  <si>
    <t xml:space="preserve">Hloubení zapažených jam a zářezů strojně s urovnáním dna do předepsaného profilu a spádu v hornině třídy těžitelnosti I skupiny 3 přes 20 do 50 m3</t>
  </si>
  <si>
    <t xml:space="preserve">Poznámka k položce:
část zeminy vhodné pro zpětný zásyp bude uloženo v místě stavby - uvažováno bez meziskládkování. Součástí položky je i výběr tohoto materiálu (6,6 m3)!</t>
  </si>
  <si>
    <t xml:space="preserve">"Hloubení stavební jámy pro provedení vsakovacího zařízení vč. svislého přemístění a naložení výkopku na dopravní prostředek" 28,56</t>
  </si>
  <si>
    <t xml:space="preserve">132254101</t>
  </si>
  <si>
    <t xml:space="preserve">Hloubení rýh zapažených š do 800 mm v hornině třídy těžitelnosti I, skupiny 3 objem do 20 m3 strojně</t>
  </si>
  <si>
    <t xml:space="preserve">-1236357824</t>
  </si>
  <si>
    <t xml:space="preserve">Hloubení zapažených rýh šířky do 800 mm strojně s urovnáním dna do předepsaného profilu a spádu v hornině třídy těžitelnosti I skupiny 3 do 20 m3</t>
  </si>
  <si>
    <t xml:space="preserve">"Hloubení stavební rýhy pro provedení přípojky vsakovacího zařízení vč. svislého přemístění a naložení výkopku na dopravní prostředek" 1,54</t>
  </si>
  <si>
    <t xml:space="preserve">151101201</t>
  </si>
  <si>
    <t xml:space="preserve">Zřízení příložného pažení stěn výkopu hl do 4 m</t>
  </si>
  <si>
    <t xml:space="preserve">-1484414018</t>
  </si>
  <si>
    <t xml:space="preserve">Zřízení pažení stěn výkopu bez rozepření nebo vzepření příložné, hloubky do 4 m</t>
  </si>
  <si>
    <t xml:space="preserve">"Pažení jam a rýh hloubky do 2 m - zřízení" 39,05</t>
  </si>
  <si>
    <t xml:space="preserve">151101211</t>
  </si>
  <si>
    <t xml:space="preserve">Odstranění příložného pažení stěn hl do 4 m</t>
  </si>
  <si>
    <t xml:space="preserve">-1067335641</t>
  </si>
  <si>
    <t xml:space="preserve">Odstranění pažení stěn výkopu bez rozepření nebo vzepření s uložením pažin na vzdálenost do 3 m od okraje výkopu příložné, hloubky do 4 m</t>
  </si>
  <si>
    <t xml:space="preserve">"Pažení jam a rýh hloubky do 2 m - odstranění" 39,05</t>
  </si>
  <si>
    <t xml:space="preserve">219333310</t>
  </si>
  <si>
    <t xml:space="preserve">"Odkopávky, výkopy s odpočtem zeminy pro zpětný zásyp" 16,8*0,3+28,56+1,54-6,6</t>
  </si>
  <si>
    <t xml:space="preserve">209659619</t>
  </si>
  <si>
    <t xml:space="preserve">28,54*1,8 'Přepočtené koeficientem množství</t>
  </si>
  <si>
    <t xml:space="preserve">174151101</t>
  </si>
  <si>
    <t xml:space="preserve">Zásyp jam, šachet rýh nebo kolem objektů sypaninou se zhutněním</t>
  </si>
  <si>
    <t xml:space="preserve">-1690564831</t>
  </si>
  <si>
    <t xml:space="preserve">Zásyp sypaninou z jakékoliv horniny strojně s uložením výkopku ve vrstvách se zhutněním jam, šachet, rýh nebo kolem objektů v těchto vykopávkách</t>
  </si>
  <si>
    <t xml:space="preserve">"Konstrukce vsakovacího zařízení"</t>
  </si>
  <si>
    <t xml:space="preserve">"Zásyp jam a rýh se zhutněním vykopanou zeminou (kolem vsak. zařízení a potrubí) ponechanou v místě stavby" 6,6</t>
  </si>
  <si>
    <t xml:space="preserve">"Zásyp vsakovacího zařízení pískem" 13,44</t>
  </si>
  <si>
    <t xml:space="preserve">58331351</t>
  </si>
  <si>
    <t xml:space="preserve">kamenivo těžené drobné frakce 0/4</t>
  </si>
  <si>
    <t xml:space="preserve">-1432219820</t>
  </si>
  <si>
    <t xml:space="preserve">13,44*2 'Přepočtené koeficientem množství</t>
  </si>
  <si>
    <t xml:space="preserve">175151101</t>
  </si>
  <si>
    <t xml:space="preserve">Obsypání potrubí strojně sypaninou bez prohození, uloženou do 3 m</t>
  </si>
  <si>
    <t xml:space="preserve">-1799089221</t>
  </si>
  <si>
    <t xml:space="preserve"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</si>
  <si>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"Podsyp a obsyp potrubí" 0,69</t>
  </si>
  <si>
    <t xml:space="preserve">58337302</t>
  </si>
  <si>
    <t xml:space="preserve">štěrkopísek frakce 0/16</t>
  </si>
  <si>
    <t xml:space="preserve">-1677983549</t>
  </si>
  <si>
    <t xml:space="preserve">0,69*2 'Přepočtené koeficientem množství</t>
  </si>
  <si>
    <t xml:space="preserve">181351005</t>
  </si>
  <si>
    <t xml:space="preserve">Rozprostření ornice tl vrstvy do 300 mm pl do 100 m2 v rovině nebo ve svahu do 1:5 strojně</t>
  </si>
  <si>
    <t xml:space="preserve">1338156038</t>
  </si>
  <si>
    <t xml:space="preserve">Rozprostření a urovnání ornice v rovině nebo ve svahu sklonu do 1:5 strojně při souvislé ploše do 100 m2, tl. vrstvy přes 250 do 300 mm</t>
  </si>
  <si>
    <t xml:space="preserve">"Ohumusování tl. 0,3 m" 18,2</t>
  </si>
  <si>
    <t xml:space="preserve">-1862838584</t>
  </si>
  <si>
    <t xml:space="preserve">"Ohumusování tl. 0,15 m" 18,2*0,3*1,8</t>
  </si>
  <si>
    <t xml:space="preserve">1889719013</t>
  </si>
  <si>
    <t xml:space="preserve">"Zatravnění ohumusované plochy vč. údržby" 18,2</t>
  </si>
  <si>
    <t xml:space="preserve">-1847501862</t>
  </si>
  <si>
    <t xml:space="preserve">"Zatravnění ohumusované plochy vč. údržby" 18,2*3,0/100</t>
  </si>
  <si>
    <t xml:space="preserve">1199968113</t>
  </si>
  <si>
    <t xml:space="preserve">"Ohumusování tl. 0,15 m - příprava plochy" 18,2</t>
  </si>
  <si>
    <t xml:space="preserve">213141111</t>
  </si>
  <si>
    <t xml:space="preserve">Zřízení vrstvy z geotextilie v rovině nebo ve sklonu do 1:5 š do 3 m</t>
  </si>
  <si>
    <t xml:space="preserve">-1074837228</t>
  </si>
  <si>
    <t xml:space="preserve">Zřízení vrstvy z geotextilie filtrační, separační, odvodňovací, ochranné, výztužné nebo protierozní v rovině nebo ve sklonu do 1:5, šířky do 3 m</t>
  </si>
  <si>
    <t xml:space="preserve">"Geotextilie min. 200 g/m2 v celém dně výkopu a opláštění vsakovacích bloků" 60</t>
  </si>
  <si>
    <t xml:space="preserve">69311037</t>
  </si>
  <si>
    <t xml:space="preserve">geotextilie tkaná separační, filtrační, výztužná PP pevnost v tahu 45kN/m</t>
  </si>
  <si>
    <t xml:space="preserve">1875505004</t>
  </si>
  <si>
    <t xml:space="preserve">60*1,15 'Přepočtené koeficientem množství</t>
  </si>
  <si>
    <t xml:space="preserve">452312141</t>
  </si>
  <si>
    <t xml:space="preserve">Sedlové lože z betonu prostého tř. C 16/20 otevřený výkop</t>
  </si>
  <si>
    <t xml:space="preserve">1057428617</t>
  </si>
  <si>
    <t xml:space="preserve">Podkladní a zajišťovací konstrukce z betonu prostého v otevřeném výkopu sedlové lože pod potrubí z betonu tř. C 16/20</t>
  </si>
  <si>
    <t xml:space="preserve">"Konstrukce filtrační šachty"</t>
  </si>
  <si>
    <t xml:space="preserve">"Podbetonování teleskopu šachty betonem C 16/20" 0,1</t>
  </si>
  <si>
    <t xml:space="preserve">457531111</t>
  </si>
  <si>
    <t xml:space="preserve">Filtrační vrstvy z hrubého drceného kameniva bez zhutnění frakce od 4 až 8 do 22 až 32 mm</t>
  </si>
  <si>
    <t xml:space="preserve">174847677</t>
  </si>
  <si>
    <t xml:space="preserve">Filtrační vrstvy jakékoliv tloušťky a sklonu z hrubého drceného kameniva bez zhutnění, frakce od 4-8 do 22-32 mm</t>
  </si>
  <si>
    <t xml:space="preserve">"Uložení oblázkového štěrku fr. 8/16" 1,68</t>
  </si>
  <si>
    <t xml:space="preserve">Trubní vedení</t>
  </si>
  <si>
    <t xml:space="preserve">871260310</t>
  </si>
  <si>
    <t xml:space="preserve">Montáž kanalizačního potrubí hladkého plnostěnného SN 10 z polypropylenu DN 100</t>
  </si>
  <si>
    <t xml:space="preserve">1351280730</t>
  </si>
  <si>
    <t xml:space="preserve">Montáž kanalizačního potrubí z plastů z polypropylenu PP hladkého plnostěnného SN 10 DN 100</t>
  </si>
  <si>
    <t xml:space="preserve">Poznámka k položce:
potubí SN 4 (do SN 10)</t>
  </si>
  <si>
    <t xml:space="preserve">"Konstrukce filtrační šachty - napojení"</t>
  </si>
  <si>
    <t xml:space="preserve">"propojovací potrbí drenáž - šachta - vsakovací blok" 0,65+1,55</t>
  </si>
  <si>
    <t xml:space="preserve">28611113</t>
  </si>
  <si>
    <t xml:space="preserve">trubka kanalizační PVC DN 110x1000mm SN4</t>
  </si>
  <si>
    <t xml:space="preserve">1586879190</t>
  </si>
  <si>
    <t xml:space="preserve">2,2*1,015 'Přepočtené koeficientem množství</t>
  </si>
  <si>
    <t xml:space="preserve">894811133</t>
  </si>
  <si>
    <t xml:space="preserve">Revizní šachta z PVC typ přímý, DN 400/160 tlak 12,5 t hl od 1360 do 1730 mm</t>
  </si>
  <si>
    <t xml:space="preserve">2125281578</t>
  </si>
  <si>
    <t xml:space="preserve">Revizní šachta z tvrdého PVC v otevřeném výkopu typ přímý (DN šachty/DN trubního vedení) DN 400/160, odolnost vnějšímu tlaku 12,5 t, hloubka od 1360 do 1730 mm</t>
  </si>
  <si>
    <t xml:space="preserve">Poznámka k položce:
podbetonování vykázáno zvlášť, na potrubí DN 100 (do DN 160)</t>
  </si>
  <si>
    <t xml:space="preserve">"filtrační šachta vč. teleskopu a obsypu" 1</t>
  </si>
  <si>
    <t xml:space="preserve">894812063</t>
  </si>
  <si>
    <t xml:space="preserve">Revizní a čistící šachta z PP DN 400 poklop litinový plný do teleskopické trubky pro třídu zatížení D400</t>
  </si>
  <si>
    <t xml:space="preserve">-47133474</t>
  </si>
  <si>
    <t xml:space="preserve">Revizní a čistící šachta z polypropylenu PP pro hladké trouby DN 400 poklop litinový (pro třídu zatížení) plný do teleskopické trubky (D400)</t>
  </si>
  <si>
    <t xml:space="preserve">Poznámka k položce:
Třída zatížení B125 (do D400) na šachtu DN 400</t>
  </si>
  <si>
    <t xml:space="preserve">"Litinový poklop pro zatížení B125" 1</t>
  </si>
  <si>
    <t xml:space="preserve">897171111-1</t>
  </si>
  <si>
    <t xml:space="preserve">Akumulační boxy z PP pro vsakování dešťových vod zatížené osobními automobily objemu do 5 m3</t>
  </si>
  <si>
    <t xml:space="preserve">559900201</t>
  </si>
  <si>
    <t xml:space="preserve">Akumulační boxy z polypropylenu PP pro vsakování dešťových vod pod plochy zatížené osobními automobily o celkovém akumulačním objemu do 5 m3</t>
  </si>
  <si>
    <t xml:space="preserve">"Vsakovací plastové bloky včetně podkladových a koncových desek a spoj. konektorů - kompletní systém 800/800/320 ve 2 vrstvách" 2*12*0,8*0,8*0,32</t>
  </si>
  <si>
    <t xml:space="preserve">998276101</t>
  </si>
  <si>
    <t xml:space="preserve">Přesun hmot pro trubní vedení z trub z plastických hmot otevřený výkop</t>
  </si>
  <si>
    <t xml:space="preserve">-1438537460</t>
  </si>
  <si>
    <t xml:space="preserve">Přesun hmot pro trubní vedení hloubené z trub z plastických hmot nebo sklolaminátových pro vodovody nebo kanalizace v otevřeném výkopu dopravní vzdálenost do 15 m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</si>
  <si>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</si>
  <si>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</si>
  <si>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</si>
  <si>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</si>
  <si>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711471053</t>
  </si>
  <si>
    <t xml:space="preserve">Provedení vodorovné izolace proti tlakové vodě termoplasty volně položenou fólií z nízkolehčeného PE</t>
  </si>
  <si>
    <t xml:space="preserve">1122978234</t>
  </si>
  <si>
    <t xml:space="preserve">Provedení izolace proti povrchové a podpovrchové tlakové vodě termoplasty na ploše vodorovné V folií z nízkolehčeného PE položenou volně</t>
  </si>
  <si>
    <t xml:space="preserve">"Opláštění stěn vsakovacích blokůhydroizolační fólií z PVC-P tl. 1,5m" 20</t>
  </si>
  <si>
    <t xml:space="preserve">28322033-1</t>
  </si>
  <si>
    <t xml:space="preserve">fólie hydroizolační pro spodní stavbu PVC-P tl 1,5mm</t>
  </si>
  <si>
    <t xml:space="preserve">2131035744</t>
  </si>
  <si>
    <t xml:space="preserve">20*1,15 'Přepočtené koeficientem množství</t>
  </si>
  <si>
    <t xml:space="preserve">998711101</t>
  </si>
  <si>
    <t xml:space="preserve">Přesun hmot tonážní pro izolace proti vodě, vlhkosti a plynům v objektech výšky do 6 m</t>
  </si>
  <si>
    <t xml:space="preserve">-319761433</t>
  </si>
  <si>
    <t xml:space="preserve">Přesun hmot pro izolace proti vodě, vlhkosti a plynům stanovený z hmotnosti přesunovaného materiálu vodorovná dopravní vzdálenost do 50 m v objektech výšky do 6 m</t>
  </si>
  <si>
    <t xml:space="preserve">713</t>
  </si>
  <si>
    <t xml:space="preserve">Izolace tepelné</t>
  </si>
  <si>
    <t xml:space="preserve">713191321</t>
  </si>
  <si>
    <t xml:space="preserve">Montáž izolace tepelné střech plochých osazení odvětrávacích komínků</t>
  </si>
  <si>
    <t xml:space="preserve">-2015871556</t>
  </si>
  <si>
    <t xml:space="preserve">Montáž tepelné izolace stavebních konstrukcí - doplňky a konstrukční součásti střech plochých osazení odvětrávacích komínků</t>
  </si>
  <si>
    <t xml:space="preserve">Poznámka k položce:
Alternativní položka - hlavice odvětrávacího potrubí KG 100</t>
  </si>
  <si>
    <t xml:space="preserve">"Odvětrávací hlavice DN 100" 1</t>
  </si>
  <si>
    <t xml:space="preserve">55350118</t>
  </si>
  <si>
    <t xml:space="preserve">komínek odvětrávací pro profilované krytiny D 110mm</t>
  </si>
  <si>
    <t xml:space="preserve">-218395878</t>
  </si>
  <si>
    <t xml:space="preserve">721</t>
  </si>
  <si>
    <t xml:space="preserve">Zdravotechnika - vnitřní kanalizace</t>
  </si>
  <si>
    <t xml:space="preserve">721173746</t>
  </si>
  <si>
    <t xml:space="preserve">Potrubí kanalizační z PE větrací DN 100</t>
  </si>
  <si>
    <t xml:space="preserve">1843156553</t>
  </si>
  <si>
    <t xml:space="preserve">Potrubí z trub polyetylenových svařované větrací DN 100</t>
  </si>
  <si>
    <t xml:space="preserve">Poznámka k položce:
Alternativní položka - potrubí KG, vč. napojení, ukotvení, kolene - kompletní provedení
</t>
  </si>
  <si>
    <t xml:space="preserve">"Odvětrávací potrubí KG 100" 2,3</t>
  </si>
  <si>
    <t xml:space="preserve">998721101</t>
  </si>
  <si>
    <t xml:space="preserve">Přesun hmot tonážní pro vnitřní kanalizace v objektech v do 6 m</t>
  </si>
  <si>
    <t xml:space="preserve">-1882991676</t>
  </si>
  <si>
    <t xml:space="preserve">Přesun hmot pro vnitřní kanalizace stanovený z hmotnosti přesunovaného materiálu vodorovná dopravní vzdálenost do 50 m v objektech výšky do 6 m</t>
  </si>
  <si>
    <t xml:space="preserve">SO 401 - Veřejné osvětlení</t>
  </si>
  <si>
    <t xml:space="preserve">Petr Vágner, DiS.</t>
  </si>
  <si>
    <t xml:space="preserve">Není - li ve výkazu položek uvedeno jinak, výměry byly digitálně odměřeny z příloh D 401.2 Situace stavby.</t>
  </si>
  <si>
    <t xml:space="preserve">    D1 -     21-M - elektromontážní práce</t>
  </si>
  <si>
    <t xml:space="preserve">    D2 -     46-M - Zemní práce při extr.mont.pracích</t>
  </si>
  <si>
    <t xml:space="preserve">D1</t>
  </si>
  <si>
    <t xml:space="preserve">    21-M - elektromontážní práce</t>
  </si>
  <si>
    <t xml:space="preserve">210810014</t>
  </si>
  <si>
    <t xml:space="preserve">Montáž měděných kabelů CYKY, CYKYD, CYKYDY, NYM, NYY, YSLY 750 V 4x16mm2 uložených volně</t>
  </si>
  <si>
    <t xml:space="preserve">341110760</t>
  </si>
  <si>
    <t xml:space="preserve">kabel silový s Cu jádrem CYKY 4x10 mm2</t>
  </si>
  <si>
    <t xml:space="preserve">210950202</t>
  </si>
  <si>
    <t xml:space="preserve">příplatek za zatažení kabelů do trubky</t>
  </si>
  <si>
    <t xml:space="preserve">210100151</t>
  </si>
  <si>
    <t xml:space="preserve">Ukončení kabelů smršťovací záklopkou nebo páskou se zapojením bez letování žíly do 4x16 mm2</t>
  </si>
  <si>
    <t xml:space="preserve">354363140</t>
  </si>
  <si>
    <t xml:space="preserve">hlava rozdělovací, smršťovaná přímá do 1kV SKE 4f/1+2 kabel 12-32mm/průřez 1,5-35mm</t>
  </si>
  <si>
    <t xml:space="preserve">210100101</t>
  </si>
  <si>
    <t xml:space="preserve">Ukončení vodičů na svorkovnici s otevřením a uzavřením krytu včetně zapojení průřezu žíly do 16 mm2</t>
  </si>
  <si>
    <t xml:space="preserve">210810045</t>
  </si>
  <si>
    <t xml:space="preserve">Montáž měděných kabelů CYKY, CYKYD, CYKYDY, NYM, NYY, YSLY 750 V 3x1,5 mm2 uložených pevně</t>
  </si>
  <si>
    <t xml:space="preserve">341110300</t>
  </si>
  <si>
    <t xml:space="preserve">kabel silový s Cu jádrem CYKY 3x1,5 mm2</t>
  </si>
  <si>
    <t xml:space="preserve">210204002.V1</t>
  </si>
  <si>
    <t xml:space="preserve">Montáž stožárů osvětlení parkových hliníkových do 6m</t>
  </si>
  <si>
    <t xml:space="preserve">316740650.V1</t>
  </si>
  <si>
    <t xml:space="preserve">stožár osvětlovací 5m, AMAKO KK5 - 133/60</t>
  </si>
  <si>
    <t xml:space="preserve">210293013.V1</t>
  </si>
  <si>
    <t xml:space="preserve">Nátěry ochranný průchodu stožáru do pouzdra vč. materiálu</t>
  </si>
  <si>
    <t xml:space="preserve">210204201</t>
  </si>
  <si>
    <t xml:space="preserve">Montáž elektrovýzbroje stožárů osvětlení 1 okruh</t>
  </si>
  <si>
    <t xml:space="preserve">345300</t>
  </si>
  <si>
    <t xml:space="preserve">elektrovýzbroj SV 6.16.4</t>
  </si>
  <si>
    <t xml:space="preserve">741320001</t>
  </si>
  <si>
    <t xml:space="preserve">Montáž pojistka závitová E 27 do 25 A se zapojením vodičů</t>
  </si>
  <si>
    <t xml:space="preserve">345231500</t>
  </si>
  <si>
    <t xml:space="preserve">spodek pojistkový E27 vestavný 2112-30 základní provedení</t>
  </si>
  <si>
    <t xml:space="preserve">345234150</t>
  </si>
  <si>
    <t xml:space="preserve">vložka pojistková E27 normální 2410 6A</t>
  </si>
  <si>
    <t xml:space="preserve">345236010</t>
  </si>
  <si>
    <t xml:space="preserve">kroužek styčný porcelánový E27 2510 6A</t>
  </si>
  <si>
    <t xml:space="preserve">210040206.V1</t>
  </si>
  <si>
    <t xml:space="preserve">Montáž svítidel veřejného osvětlení</t>
  </si>
  <si>
    <t xml:space="preserve">347742000100.V1</t>
  </si>
  <si>
    <t xml:space="preserve">svítidlo AMPERA ATOS 70 W, vč. Zdroje</t>
  </si>
  <si>
    <t xml:space="preserve">210220301</t>
  </si>
  <si>
    <t xml:space="preserve">Montáž svorek hromosvodných typu SS, SR 03 se 2 šrouby</t>
  </si>
  <si>
    <t xml:space="preserve">354419860</t>
  </si>
  <si>
    <t xml:space="preserve">svorka odbočovací a spojovací SR 2a pro pásek 30x4 mm    FeZn</t>
  </si>
  <si>
    <t xml:space="preserve">354418850</t>
  </si>
  <si>
    <t xml:space="preserve">svorka spojovací SS pro lano D8-10 mm</t>
  </si>
  <si>
    <t xml:space="preserve">210220022</t>
  </si>
  <si>
    <t xml:space="preserve">Montáž uzemňovacího vedení vodičů FeZn pomocí svorek v zemi drátem do 10 mm ve městské zástavbě</t>
  </si>
  <si>
    <t xml:space="preserve">354410730</t>
  </si>
  <si>
    <t xml:space="preserve">drát průměr 10 mm FeZn</t>
  </si>
  <si>
    <t xml:space="preserve">210293013</t>
  </si>
  <si>
    <t xml:space="preserve">Nátěry ochranného uzemnění</t>
  </si>
  <si>
    <t xml:space="preserve">246215250</t>
  </si>
  <si>
    <t xml:space="preserve">barva syntetická zelená SYNOREX EXTRA na lehké kovy S 2003 bal.10 kg</t>
  </si>
  <si>
    <t xml:space="preserve">210220020</t>
  </si>
  <si>
    <t xml:space="preserve">FeZn v zemi páskou do 120 mm2 ve městské zástavbě</t>
  </si>
  <si>
    <t xml:space="preserve">354410730.1</t>
  </si>
  <si>
    <t xml:space="preserve">pásek FeZN 30/4</t>
  </si>
  <si>
    <t xml:space="preserve">210950101.P</t>
  </si>
  <si>
    <t xml:space="preserve">Další štítek označovací na kabel</t>
  </si>
  <si>
    <t xml:space="preserve">000105031</t>
  </si>
  <si>
    <t xml:space="preserve">štítek kabelový s tiskem</t>
  </si>
  <si>
    <t xml:space="preserve">ks</t>
  </si>
  <si>
    <t xml:space="preserve">210300022.P</t>
  </si>
  <si>
    <t xml:space="preserve">Písmomalířské práce - číslice a písmena výšky do 100 mm</t>
  </si>
  <si>
    <t xml:space="preserve">246216710</t>
  </si>
  <si>
    <t xml:space="preserve">email syntetický univerzální INDUSTRIT 1100 šedý S 2013 bal.9 kg</t>
  </si>
  <si>
    <t xml:space="preserve">000106265</t>
  </si>
  <si>
    <t xml:space="preserve">řemínek upevňovací</t>
  </si>
  <si>
    <t xml:space="preserve">000106265.1</t>
  </si>
  <si>
    <t xml:space="preserve">podružný materiál</t>
  </si>
  <si>
    <t xml:space="preserve">kpl</t>
  </si>
  <si>
    <t xml:space="preserve">210280222</t>
  </si>
  <si>
    <t xml:space="preserve">Měření zemních odporů zemnící sítě délky pásku do 200 m</t>
  </si>
  <si>
    <t xml:space="preserve">210280001</t>
  </si>
  <si>
    <t xml:space="preserve">Výchozí revize pro objem mtž prací do do 100 000 Kč</t>
  </si>
  <si>
    <t xml:space="preserve">D2</t>
  </si>
  <si>
    <t xml:space="preserve">460010023.P</t>
  </si>
  <si>
    <t xml:space="preserve">Vytyčení trati vedení kabelového podzemního v terénu volném</t>
  </si>
  <si>
    <t xml:space="preserve">km</t>
  </si>
  <si>
    <t xml:space="preserve">460150163</t>
  </si>
  <si>
    <t xml:space="preserve">Hloubení kabelových nezapažených rýh strojně š 35 cm, hl 80 cm, v hornině tř 3</t>
  </si>
  <si>
    <t xml:space="preserve">460560133</t>
  </si>
  <si>
    <t xml:space="preserve">Zásyp rýh ručně šířky 35 cm, hloubky 70 cm, z horniny třídy 3</t>
  </si>
  <si>
    <t xml:space="preserve">460150193</t>
  </si>
  <si>
    <t xml:space="preserve">Hloubení kabelových nezapažených rýh strojně š 50 cm, hl 120 cm, v hornině tř 3</t>
  </si>
  <si>
    <t xml:space="preserve">460560193</t>
  </si>
  <si>
    <t xml:space="preserve">Zásyp rýh ručně šířky 50 cm, hloubky 90 cm, z horniny třídy 3</t>
  </si>
  <si>
    <t xml:space="preserve">460201603</t>
  </si>
  <si>
    <t xml:space="preserve">Hloubení kabelových nezapažených Jam jakýchkoli rozměrů strojně v hornině tř 3</t>
  </si>
  <si>
    <t xml:space="preserve">460561603</t>
  </si>
  <si>
    <t xml:space="preserve">Zásyp jam ručně ostatních rozměrů, z horniny třídy 3</t>
  </si>
  <si>
    <t xml:space="preserve">460510064</t>
  </si>
  <si>
    <t xml:space="preserve">Kabelové prostupy z trub plastových do rýhy s obsypem, průměru do 10 cm</t>
  </si>
  <si>
    <t xml:space="preserve">88</t>
  </si>
  <si>
    <t xml:space="preserve">000999105</t>
  </si>
  <si>
    <t xml:space="preserve">chránička trubka vrapovaná Kopoflex ,červená pr.70mm dle KP</t>
  </si>
  <si>
    <t xml:space="preserve">90</t>
  </si>
  <si>
    <t xml:space="preserve">460050704.V2</t>
  </si>
  <si>
    <t xml:space="preserve">Pouzdro pro stožár základ 400x400x800</t>
  </si>
  <si>
    <t xml:space="preserve">92</t>
  </si>
  <si>
    <t xml:space="preserve">460561701.P</t>
  </si>
  <si>
    <t xml:space="preserve">Zkoušky hutnění zasypaných rýh</t>
  </si>
  <si>
    <t xml:space="preserve">94</t>
  </si>
  <si>
    <t xml:space="preserve">460421082</t>
  </si>
  <si>
    <t xml:space="preserve">lože kabelů tl. 10cm nad kabel  kryté plastovou folií, š lože do 25 cm</t>
  </si>
  <si>
    <t xml:space="preserve">96</t>
  </si>
  <si>
    <t xml:space="preserve">lože kabelů tl. 10cm nad kabel kryté plastovou folií, š lože do 25 cm</t>
  </si>
  <si>
    <t xml:space="preserve">693113110</t>
  </si>
  <si>
    <t xml:space="preserve">EXTRUNET - výstražná fólie z polyethylenu šíře 33 cm s potiskem</t>
  </si>
  <si>
    <t xml:space="preserve">98</t>
  </si>
  <si>
    <t xml:space="preserve">460620008</t>
  </si>
  <si>
    <t xml:space="preserve">osetí povrchu travou</t>
  </si>
  <si>
    <t xml:space="preserve">100</t>
  </si>
  <si>
    <t xml:space="preserve">997013501</t>
  </si>
  <si>
    <t xml:space="preserve">Odvoz suti a vybouraných hmot na skládku nebo meziskládku do 1 km se složením</t>
  </si>
  <si>
    <t xml:space="preserve">102</t>
  </si>
  <si>
    <t xml:space="preserve">997013509</t>
  </si>
  <si>
    <t xml:space="preserve">Příplatek k odvozu suti a vybouraných hmot na skládku ZKD 1 km přes 1 km</t>
  </si>
  <si>
    <t xml:space="preserve">104</t>
  </si>
  <si>
    <t xml:space="preserve">171201211</t>
  </si>
  <si>
    <t xml:space="preserve">Poplatek za uložení odpadu ze sypaniny na skládce (skládkovné)</t>
  </si>
  <si>
    <t xml:space="preserve">106</t>
  </si>
  <si>
    <t xml:space="preserve">VON - Vedlejší a ostatní náklady</t>
  </si>
  <si>
    <t xml:space="preserve">    VRN1 - Průzkumné, geodetické a projektové práce</t>
  </si>
  <si>
    <t xml:space="preserve">    VRN3 - Zařízení staveniště</t>
  </si>
  <si>
    <t xml:space="preserve">VRN1</t>
  </si>
  <si>
    <t xml:space="preserve">Průzkumné, geodetické a projektové práce</t>
  </si>
  <si>
    <t xml:space="preserve">012002000</t>
  </si>
  <si>
    <t xml:space="preserve">Geodetické práce</t>
  </si>
  <si>
    <t xml:space="preserve">Kč</t>
  </si>
  <si>
    <t xml:space="preserve">1000967743</t>
  </si>
  <si>
    <t xml:space="preserve">Poznámka k položce:
Geodetické zaměření</t>
  </si>
  <si>
    <t xml:space="preserve">013002000</t>
  </si>
  <si>
    <t xml:space="preserve">Projektové práce</t>
  </si>
  <si>
    <t xml:space="preserve">-393070111</t>
  </si>
  <si>
    <t xml:space="preserve">Poznámka k položce:
DSPS</t>
  </si>
  <si>
    <t xml:space="preserve">VRN3</t>
  </si>
  <si>
    <t xml:space="preserve">Zařízení staveniště</t>
  </si>
  <si>
    <t xml:space="preserve">030001000</t>
  </si>
  <si>
    <t xml:space="preserve">-265899689</t>
  </si>
  <si>
    <t xml:space="preserve">Poznámka k položce:
kompletní vč zabezpečení stavby z hlediska BOZP</t>
  </si>
  <si>
    <t xml:space="preserve">034303000</t>
  </si>
  <si>
    <t xml:space="preserve">Dopravní značení na staveništi</t>
  </si>
  <si>
    <t xml:space="preserve">1905457948</t>
  </si>
  <si>
    <t xml:space="preserve">Poznámka k položce:
DIO (uazavírka ulice)</t>
  </si>
  <si>
    <t xml:space="preserve">Struktura údajů, formát souboru a metodika pro zpracování</t>
  </si>
  <si>
    <t xml:space="preserve">Struktura</t>
  </si>
  <si>
    <t xml:space="preserve">Soubor je složen ze záložky Rekapitulace stavby a záložek s názvem soupisu prací pro jednotlivé objekty ve formátu XLSX. Každá ze záložek přitom obsahuje</t>
  </si>
  <si>
    <t xml:space="preserve">ještě samostatné sestavy vymezené orámovaním a nadpisem sestavy.</t>
  </si>
  <si>
    <r>
      <rPr>
        <i val="true"/>
        <sz val="8"/>
        <rFont val="Arial CE"/>
        <family val="0"/>
        <charset val="238"/>
      </rPr>
      <t xml:space="preserve">Rekapitulace stavby </t>
    </r>
    <r>
      <rPr>
        <sz val="8"/>
        <rFont val="Arial CE"/>
        <family val="0"/>
        <charset val="238"/>
      </rPr>
      <t xml:space="preserve">obsahuje sestavu Rekapitulace stavby a Rekapitulace objektů stavby a soupisů prací.</t>
    </r>
  </si>
  <si>
    <r>
      <rPr>
        <sz val="8"/>
        <rFont val="Arial CE"/>
        <family val="0"/>
        <charset val="238"/>
      </rPr>
      <t xml:space="preserve">V sestavě </t>
    </r>
    <r>
      <rPr>
        <b val="true"/>
        <sz val="8"/>
        <rFont val="Arial CE"/>
        <family val="0"/>
        <charset val="238"/>
      </rPr>
      <t xml:space="preserve">Rekapitulace stavby</t>
    </r>
    <r>
      <rPr>
        <sz val="8"/>
        <rFont val="Arial CE"/>
        <family val="0"/>
        <charset val="238"/>
      </rPr>
      <t xml:space="preserve"> jsou uvedeny informace identifikující předmět veřejné zakázky na stavební práce, KSO, CC-CZ, CZ-CPV, CZ-CPA a rekapitulaci </t>
    </r>
  </si>
  <si>
    <t xml:space="preserve">celkové nabídkové ceny uchazeče.</t>
  </si>
  <si>
    <t xml:space="preserve">Termínem "uchazeč" (resp. zhotovitel) se myslí "účastník zadávacího řízení" ve smyslu zákona o zadávání veřejných zakázek. </t>
  </si>
  <si>
    <r>
      <rPr>
        <sz val="8"/>
        <rFont val="Arial CE"/>
        <family val="0"/>
        <charset val="238"/>
      </rPr>
      <t xml:space="preserve">V sestavě </t>
    </r>
    <r>
      <rPr>
        <b val="true"/>
        <sz val="8"/>
        <rFont val="Arial CE"/>
        <family val="0"/>
        <charset val="238"/>
      </rPr>
      <t xml:space="preserve">Rekapitulace objektů stavby a soupisů prací</t>
    </r>
    <r>
      <rPr>
        <sz val="8"/>
        <rFont val="Arial CE"/>
        <family val="0"/>
        <charset val="238"/>
      </rPr>
      <t xml:space="preserve"> je uvedena rekapitulace stavebních objektů, inženýrských objektů, provozních souborů,</t>
    </r>
  </si>
  <si>
    <t xml:space="preserve">vedlejších a ostatních nákladů a ostatních nákladů s rekapitulací nabídkové ceny za jednotlivé soupisy prací. Na základě údaje Typ je možné</t>
  </si>
  <si>
    <t xml:space="preserve">identifikovat, zda se jedná o objekt nebo soupis prací pro daný objekt:</t>
  </si>
  <si>
    <t xml:space="preserve">Stavební objekt pozemní</t>
  </si>
  <si>
    <t xml:space="preserve">ING</t>
  </si>
  <si>
    <t xml:space="preserve">Stavební objekt inženýrský</t>
  </si>
  <si>
    <t xml:space="preserve">PRO</t>
  </si>
  <si>
    <t xml:space="preserve">Provozní soubor</t>
  </si>
  <si>
    <t xml:space="preserve">OST</t>
  </si>
  <si>
    <t xml:space="preserve">Ostatní</t>
  </si>
  <si>
    <t xml:space="preserve">Soupis</t>
  </si>
  <si>
    <t xml:space="preserve">Soupis prací pro daný typ objektu</t>
  </si>
  <si>
    <r>
      <rPr>
        <i val="true"/>
        <sz val="8"/>
        <rFont val="Arial CE"/>
        <family val="0"/>
        <charset val="238"/>
      </rPr>
      <t xml:space="preserve">Soupis prací </t>
    </r>
    <r>
      <rPr>
        <sz val="8"/>
        <rFont val="Arial CE"/>
        <family val="0"/>
        <charset val="238"/>
      </rPr>
      <t xml:space="preserve">pro jednotlivé objekty obsahuje sestavy Krycí list soupisu prací, Rekapitulace členění soupisu prací, Soupis prací. Za soupis prací může být považován</t>
    </r>
  </si>
  <si>
    <t xml:space="preserve">i objekt stavby v případě, že neobsahuje podřízenou zakázku.</t>
  </si>
  <si>
    <r>
      <rPr>
        <b val="true"/>
        <sz val="8"/>
        <rFont val="Arial CE"/>
        <family val="0"/>
        <charset val="238"/>
      </rPr>
      <t xml:space="preserve">Krycí list soupisu</t>
    </r>
    <r>
      <rPr>
        <sz val="8"/>
        <rFont val="Arial CE"/>
        <family val="0"/>
        <charset val="238"/>
      </rPr>
      <t xml:space="preserve"> obsahuje rekapitulaci informací o předmětu veřejné zakázky ze sestavy Rekapitulace stavby, informaci o zařazení objektu do KSO, </t>
    </r>
  </si>
  <si>
    <t xml:space="preserve">CC-CZ, CZ-CPV, CZ-CPA a rekapitulaci celkové nabídkové ceny uchazeče za aktuální soupis prací.</t>
  </si>
  <si>
    <r>
      <rPr>
        <b val="true"/>
        <sz val="8"/>
        <rFont val="Arial CE"/>
        <family val="0"/>
        <charset val="238"/>
      </rPr>
      <t xml:space="preserve">Rekapitulace členění soupisu prací</t>
    </r>
    <r>
      <rPr>
        <sz val="8"/>
        <rFont val="Arial CE"/>
        <family val="0"/>
        <charset val="238"/>
      </rPr>
      <t xml:space="preserve"> obsahuje rekapitulaci soupisu prací ve všech úrovních členění soupisu tak, jak byla tato členění použita (např. </t>
    </r>
  </si>
  <si>
    <t xml:space="preserve">stavební díly, funkční díly, případně jiné členění) s rekapitulací nabídkové ceny.</t>
  </si>
  <si>
    <r>
      <rPr>
        <b val="true"/>
        <sz val="8"/>
        <rFont val="Arial CE"/>
        <family val="0"/>
        <charset val="238"/>
      </rPr>
      <t xml:space="preserve">Soupis prací </t>
    </r>
    <r>
      <rPr>
        <sz val="8"/>
        <rFont val="Arial CE"/>
        <family val="0"/>
        <charset val="238"/>
      </rPr>
      <t xml:space="preserve">obsahuje položky veškerých stavebních nebo montážních prací, dodávek materiálů a služeb nezbytných pro zhotovení stavebního objektu,</t>
    </r>
  </si>
  <si>
    <t xml:space="preserve">inženýrského objektu, provozního souboru, vedlejších a ostatních nákladů.</t>
  </si>
  <si>
    <t xml:space="preserve">Pro položky soupisu prací se zobrazují následující informace:</t>
  </si>
  <si>
    <t xml:space="preserve">Pořadové číslo položky v aktuálním soupisu</t>
  </si>
  <si>
    <t xml:space="preserve">TYP</t>
  </si>
  <si>
    <t xml:space="preserve">Typ položky: K - konstrukce, M - materiál, PP - plný popis, PSC - poznámka k souboru cen,  P - poznámka k položce, VV - výkaz výměr</t>
  </si>
  <si>
    <t xml:space="preserve">Kód položky</t>
  </si>
  <si>
    <t xml:space="preserve">Zkrácený popis položky</t>
  </si>
  <si>
    <t xml:space="preserve">Měrná jednotka položky</t>
  </si>
  <si>
    <t xml:space="preserve">Množství v měrné jednotce</t>
  </si>
  <si>
    <t xml:space="preserve">J.cena</t>
  </si>
  <si>
    <t xml:space="preserve">Jednotková cena položky. Zadaní může obsahovat namísto J.ceny sloupce J.materiál a J.montáž, jejichž součet definuje </t>
  </si>
  <si>
    <t xml:space="preserve">J.cenu položky.</t>
  </si>
  <si>
    <t xml:space="preserve">Cena celkem </t>
  </si>
  <si>
    <t xml:space="preserve">Celková cena položky daná jako součin množství a j.ceny</t>
  </si>
  <si>
    <t xml:space="preserve">Příslušnost položky do cenové soustavy</t>
  </si>
  <si>
    <t xml:space="preserve">Ke každé položce soupisu prací se na samostatných řádcích může zobrazovat:</t>
  </si>
  <si>
    <t xml:space="preserve">Plný popis položky</t>
  </si>
  <si>
    <t xml:space="preserve">Poznámka k souboru cen a poznámka zadavatele</t>
  </si>
  <si>
    <t xml:space="preserve">Výkaz výměr</t>
  </si>
  <si>
    <t xml:space="preserve">Pokud je k řádku výkazu výměr evidovaný údaj ve sloupci Kód, jedná se o definovaný odkaz, na který se může odvolávat výkaz výměr z jiné položky.</t>
  </si>
  <si>
    <t xml:space="preserve">Metodika pro zpracování </t>
  </si>
  <si>
    <t xml:space="preserve">Jednotlivé sestavy jsou v souboru provázány. Editovatelné pole jsou zvýrazněny žlutým podbarvením, ostatní pole neslouží k editaci a nesmí být jakkoliv</t>
  </si>
  <si>
    <t xml:space="preserve"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</si>
  <si>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</si>
  <si>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</si>
  <si>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 xml:space="preserve">Pole IČ a DIČ v sestavě Rekapitulace stavby - zde uchazeč vyplní svoje IČ a DIČ</t>
  </si>
  <si>
    <t xml:space="preserve">Datum v sestavě Rekapitulace stavby - zde uchazeč vyplní datum vytvoření nabídky</t>
  </si>
  <si>
    <t xml:space="preserve">J.cena = jednotková cena v sestavě Soupis prací o maximálním počtu desetinných míst uvedených v poli</t>
  </si>
  <si>
    <t xml:space="preserve">- pokud sestavy soupisů prací obsahují pole J.cena, měla by být všechna tato pole vyplněna nenulovými</t>
  </si>
  <si>
    <t xml:space="preserve">Poznámka - nepovinný údaj pro položku soupisu</t>
  </si>
  <si>
    <t xml:space="preserve"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</si>
  <si>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</si>
  <si>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</si>
  <si>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 xml:space="preserve">Uchazeč v tomto případě by měl vyplnit všechna pole J.materiál a pole J.montáž nenulovými kladnými číslicemi. V případech, kdy položka</t>
  </si>
  <si>
    <t xml:space="preserve">neobsahuje žádný materiál je přípustné, aby pole J.materiál bylo vyplněno nulou. V případech, kdy položka neobsahuje žádnou montáž je přípustné,</t>
  </si>
  <si>
    <t xml:space="preserve">aby pole J.montáž bylo vyplněno nulou. Obě pole - J.materiál, J.Montáž u jedné položky by však neměly být vyplněny nulou.</t>
  </si>
  <si>
    <t xml:space="preserve">Rekapitulace stavby</t>
  </si>
  <si>
    <t xml:space="preserve">Název</t>
  </si>
  <si>
    <t xml:space="preserve">Povinný</t>
  </si>
  <si>
    <t xml:space="preserve">Max. počet</t>
  </si>
  <si>
    <t xml:space="preserve">atributu</t>
  </si>
  <si>
    <t xml:space="preserve">(A/N)</t>
  </si>
  <si>
    <t xml:space="preserve">znaků</t>
  </si>
  <si>
    <t xml:space="preserve">A</t>
  </si>
  <si>
    <t xml:space="preserve">Kód stavby</t>
  </si>
  <si>
    <t xml:space="preserve">String</t>
  </si>
  <si>
    <t xml:space="preserve">Stavba</t>
  </si>
  <si>
    <t xml:space="preserve">Název stavby</t>
  </si>
  <si>
    <t xml:space="preserve">Místo</t>
  </si>
  <si>
    <t xml:space="preserve">N</t>
  </si>
  <si>
    <t xml:space="preserve">Místo stavby</t>
  </si>
  <si>
    <t xml:space="preserve">Datum</t>
  </si>
  <si>
    <t xml:space="preserve">Datum vykonaného exportu</t>
  </si>
  <si>
    <t xml:space="preserve">Date</t>
  </si>
  <si>
    <t xml:space="preserve">KSO</t>
  </si>
  <si>
    <t xml:space="preserve">Klasifikace stavebního objektu</t>
  </si>
  <si>
    <t xml:space="preserve">CC-CZ</t>
  </si>
  <si>
    <t xml:space="preserve">Klasifikace stavbeních děl</t>
  </si>
  <si>
    <t xml:space="preserve">CZ-CPV</t>
  </si>
  <si>
    <t xml:space="preserve">Společný slovník pro veřejné zakázky</t>
  </si>
  <si>
    <t xml:space="preserve">CZ-CPA</t>
  </si>
  <si>
    <t xml:space="preserve">Klasifikace produkce podle činností</t>
  </si>
  <si>
    <t xml:space="preserve">Zadavatel</t>
  </si>
  <si>
    <t xml:space="preserve">Zadavatel zadaní</t>
  </si>
  <si>
    <t xml:space="preserve">IČ</t>
  </si>
  <si>
    <t xml:space="preserve">IČ zadavatele zadaní</t>
  </si>
  <si>
    <t xml:space="preserve">DIČ</t>
  </si>
  <si>
    <t xml:space="preserve">DIČ zadavatele zadaní</t>
  </si>
  <si>
    <t xml:space="preserve">Uchazeč</t>
  </si>
  <si>
    <t xml:space="preserve">Uchazeč veřejné zakázky</t>
  </si>
  <si>
    <t xml:space="preserve">Projektant</t>
  </si>
  <si>
    <t xml:space="preserve">Poznámka</t>
  </si>
  <si>
    <t xml:space="preserve">Poznámka k zadání</t>
  </si>
  <si>
    <t xml:space="preserve">Sazba DPH</t>
  </si>
  <si>
    <t xml:space="preserve">Rekapitulace sazeb DPH u položek soupisů</t>
  </si>
  <si>
    <t xml:space="preserve">eGSazbaDph</t>
  </si>
  <si>
    <t xml:space="preserve">Základna DPH</t>
  </si>
  <si>
    <t xml:space="preserve">Základna DPH určena součtem celkové ceny z položek soupisů</t>
  </si>
  <si>
    <t xml:space="preserve">Double</t>
  </si>
  <si>
    <t xml:space="preserve">Hodnota DPH</t>
  </si>
  <si>
    <t xml:space="preserve">Celková cena bez DPH za celou stavbu. Sčítává se ze všech listů.</t>
  </si>
  <si>
    <t xml:space="preserve">Celková cena s DPH za celou stavbu</t>
  </si>
  <si>
    <t xml:space="preserve">Rekapitulace objektů stavby a soupisů prací</t>
  </si>
  <si>
    <t xml:space="preserve">Přebírá se z Rekapitulace stavby</t>
  </si>
  <si>
    <t xml:space="preserve">Kód objektu</t>
  </si>
  <si>
    <t xml:space="preserve">Objektu, Soupis prací</t>
  </si>
  <si>
    <t xml:space="preserve">Název objektu</t>
  </si>
  <si>
    <t xml:space="preserve">Cena bez DPH za daný objekt</t>
  </si>
  <si>
    <t xml:space="preserve">Cena spolu s DPH za daný objekt</t>
  </si>
  <si>
    <t xml:space="preserve">Typ zakázky</t>
  </si>
  <si>
    <t xml:space="preserve">eGTypZakazky</t>
  </si>
  <si>
    <t xml:space="preserve">Krycí list soupisu</t>
  </si>
  <si>
    <t xml:space="preserve">Objekt</t>
  </si>
  <si>
    <t xml:space="preserve">Kód a název objektu</t>
  </si>
  <si>
    <t xml:space="preserve">20 + 120</t>
  </si>
  <si>
    <t xml:space="preserve">Kód a název soupisu</t>
  </si>
  <si>
    <t xml:space="preserve">Poznámka k soupisu prací</t>
  </si>
  <si>
    <t xml:space="preserve">Rekapitulace sazeb DPH na položkách aktuálního soupisu</t>
  </si>
  <si>
    <t xml:space="preserve">Základna DPH určena součtem celkové ceny z položek aktuálního soupisu</t>
  </si>
  <si>
    <t xml:space="preserve">Cena bez DPH za daný soupis</t>
  </si>
  <si>
    <t xml:space="preserve">Cena s DPH</t>
  </si>
  <si>
    <t xml:space="preserve">Cena s DPH za daný soupis</t>
  </si>
  <si>
    <t xml:space="preserve">Rekapitulace členění soupisu prací</t>
  </si>
  <si>
    <t xml:space="preserve">Kód a název objektu, přebírá se z Krycího listu soupisu</t>
  </si>
  <si>
    <t xml:space="preserve">Kód a název objektu, přebírá se z Krycího listu soupisu</t>
  </si>
  <si>
    <t xml:space="preserve">Kód a název dílu ze soupisu</t>
  </si>
  <si>
    <t xml:space="preserve">20 + 100</t>
  </si>
  <si>
    <t xml:space="preserve">Cena celkem</t>
  </si>
  <si>
    <t xml:space="preserve">Cena celkem za díl ze soupisu</t>
  </si>
  <si>
    <t xml:space="preserve">Soupis prací</t>
  </si>
  <si>
    <t xml:space="preserve">Přebírá se z Krycího listu soupisu</t>
  </si>
  <si>
    <t xml:space="preserve">Pořadové číslo položky soupisu</t>
  </si>
  <si>
    <t xml:space="preserve">Long</t>
  </si>
  <si>
    <t xml:space="preserve">Typ položky soupisu</t>
  </si>
  <si>
    <t xml:space="preserve">eGTypPolozky</t>
  </si>
  <si>
    <t xml:space="preserve">Kód položky ze soupisu</t>
  </si>
  <si>
    <t xml:space="preserve">Popis položky ze soupisu</t>
  </si>
  <si>
    <t xml:space="preserve">Množství položky soupisu</t>
  </si>
  <si>
    <t xml:space="preserve">J.Cena</t>
  </si>
  <si>
    <t xml:space="preserve">Jednotková cena položky</t>
  </si>
  <si>
    <t xml:space="preserve">Cena celkem vyčíslena jako J.Cena * Množství</t>
  </si>
  <si>
    <t xml:space="preserve">Zařazení položky do cenové soustavy</t>
  </si>
  <si>
    <t xml:space="preserve">p</t>
  </si>
  <si>
    <t xml:space="preserve">Poznámka položky ze soupisu</t>
  </si>
  <si>
    <t xml:space="preserve">Memo</t>
  </si>
  <si>
    <t xml:space="preserve">psc</t>
  </si>
  <si>
    <t xml:space="preserve">Poznámka k souboru cen ze soupisu</t>
  </si>
  <si>
    <t xml:space="preserve">pp</t>
  </si>
  <si>
    <t xml:space="preserve">Plný popis položky ze soupisu</t>
  </si>
  <si>
    <t xml:space="preserve">vv</t>
  </si>
  <si>
    <t xml:space="preserve">Výkaz výměr (figura, výraz, výměra) ze soupisu</t>
  </si>
  <si>
    <t xml:space="preserve">Text,Text,Double</t>
  </si>
  <si>
    <t xml:space="preserve">20, 150</t>
  </si>
  <si>
    <t xml:space="preserve">Sazba DPH pro položku</t>
  </si>
  <si>
    <t xml:space="preserve">eGSazbaDPH</t>
  </si>
  <si>
    <t xml:space="preserve">Hmotnost</t>
  </si>
  <si>
    <t xml:space="preserve">Hmotnost položky ze soupisu</t>
  </si>
  <si>
    <t xml:space="preserve">Suť</t>
  </si>
  <si>
    <t xml:space="preserve">Suť položky ze soupisu</t>
  </si>
  <si>
    <t xml:space="preserve">Nh</t>
  </si>
  <si>
    <t xml:space="preserve">Normohodiny položky ze soupisu</t>
  </si>
  <si>
    <t xml:space="preserve">Datová věta</t>
  </si>
  <si>
    <t xml:space="preserve">Typ věty</t>
  </si>
  <si>
    <t xml:space="preserve">Hodnota</t>
  </si>
  <si>
    <t xml:space="preserve">Význam</t>
  </si>
  <si>
    <t xml:space="preserve">Základní sazba DPH</t>
  </si>
  <si>
    <t xml:space="preserve">Snížená sazba DPH</t>
  </si>
  <si>
    <t xml:space="preserve">Nulová sazba DPH</t>
  </si>
  <si>
    <t xml:space="preserve">Základní sazba DPH přenesená</t>
  </si>
  <si>
    <t xml:space="preserve">Snížená sazba DPH přenesená</t>
  </si>
  <si>
    <t xml:space="preserve">Stavební objekt</t>
  </si>
  <si>
    <t xml:space="preserve">Inženýrský objekt</t>
  </si>
  <si>
    <t xml:space="preserve">Ostatní náklady</t>
  </si>
  <si>
    <t xml:space="preserve">Položka typu HSV</t>
  </si>
  <si>
    <t xml:space="preserve">Položka typu PSV</t>
  </si>
  <si>
    <t xml:space="preserve">Položka typu M</t>
  </si>
  <si>
    <t xml:space="preserve">Položka typu OST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</si>
</sst>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5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7"/>
      <color rgb="FF969696"/>
      <name val="Arial CE"/>
      <family val="0"/>
      <charset val="1"/>
    </font>
    <font>
      <sz val="7"/>
      <name val="Arial CE"/>
      <family val="0"/>
      <charset val="1"/>
    </font>
    <font>
      <i val="true"/>
      <sz val="7"/>
      <color rgb="FF969696"/>
      <name val="Arial CE"/>
      <family val="0"/>
      <charset val="1"/>
    </font>
    <font>
      <sz val="8"/>
      <color rgb="FF800080"/>
      <name val="Arial CE"/>
      <family val="0"/>
      <charset val="1"/>
    </font>
    <font>
      <sz val="8"/>
      <color rgb="FF50505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name val="Trebuchet MS"/>
      <family val="0"/>
      <charset val="238"/>
    </font>
    <font>
      <b val="true"/>
      <sz val="16"/>
      <name val="Trebuchet MS"/>
      <family val="0"/>
      <charset val="238"/>
    </font>
    <font>
      <b val="true"/>
      <sz val="11"/>
      <name val="Trebuchet MS"/>
      <family val="0"/>
      <charset val="238"/>
    </font>
    <font>
      <sz val="8"/>
      <name val="Arial CE"/>
      <family val="0"/>
      <charset val="238"/>
    </font>
    <font>
      <sz val="9"/>
      <name val="Trebuchet MS"/>
      <family val="0"/>
      <charset val="238"/>
    </font>
    <font>
      <i val="true"/>
      <sz val="8"/>
      <name val="Arial CE"/>
      <family val="0"/>
      <charset val="238"/>
    </font>
    <font>
      <b val="true"/>
      <sz val="8"/>
      <name val="Arial CE"/>
      <family val="0"/>
      <charset val="238"/>
    </font>
    <font>
      <sz val="10"/>
      <name val="Trebuchet MS"/>
      <family val="0"/>
      <charset val="238"/>
    </font>
    <font>
      <sz val="11"/>
      <name val="Trebuchet MS"/>
      <family val="0"/>
      <charset val="238"/>
    </font>
    <font>
      <b val="true"/>
      <sz val="9"/>
      <name val="Trebuchet MS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5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5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5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5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6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6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2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1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1" fillId="0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4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8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1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3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3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8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1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9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5" fillId="0" borderId="2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5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9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4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top" textRotation="0" wrapText="false" indent="0" shrinkToFit="false"/>
      <protection locked="true" hidden="false"/>
    </xf>
    <xf numFmtId="164" fontId="43" fillId="0" borderId="1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9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1" fillId="0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24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9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1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1" fillId="0" borderId="25" xfId="0" applyFont="true" applyBorder="true" applyAlignment="true" applyProtection="tru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80008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5050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122040</xdr:rowOff>
    </xdr:to>
    <xdr:pic>
      <xdr:nvPicPr>
        <xdr:cNvPr id="4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M60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66"/>
    <col collapsed="false" customWidth="true" hidden="false" outlineLevel="0" max="3" min="3" style="1" width="4.16"/>
    <col collapsed="false" customWidth="true" hidden="false" outlineLevel="0" max="33" min="4" style="1" width="2.66"/>
    <col collapsed="false" customWidth="true" hidden="false" outlineLevel="0" max="34" min="34" style="1" width="3.34"/>
    <col collapsed="false" customWidth="true" hidden="false" outlineLevel="0" max="35" min="35" style="1" width="31.67"/>
    <col collapsed="false" customWidth="true" hidden="false" outlineLevel="0" max="37" min="36" style="1" width="2.5"/>
    <col collapsed="false" customWidth="true" hidden="false" outlineLevel="0" max="38" min="38" style="1" width="8.34"/>
    <col collapsed="false" customWidth="true" hidden="false" outlineLevel="0" max="39" min="39" style="1" width="3.34"/>
    <col collapsed="false" customWidth="true" hidden="false" outlineLevel="0" max="40" min="40" style="1" width="13.34"/>
    <col collapsed="false" customWidth="true" hidden="false" outlineLevel="0" max="41" min="41" style="1" width="7.5"/>
    <col collapsed="false" customWidth="true" hidden="false" outlineLevel="0" max="42" min="42" style="1" width="4.16"/>
    <col collapsed="false" customWidth="true" hidden="false" outlineLevel="0" max="43" min="43" style="1" width="15.66"/>
    <col collapsed="false" customWidth="true" hidden="false" outlineLevel="0" max="44" min="44" style="1" width="13.66"/>
    <col collapsed="false" customWidth="true" hidden="true" outlineLevel="0" max="47" min="45" style="1" width="25.83"/>
    <col collapsed="false" customWidth="true" hidden="true" outlineLevel="0" max="49" min="48" style="1" width="21.66"/>
    <col collapsed="false" customWidth="true" hidden="true" outlineLevel="0" max="51" min="50" style="1" width="25"/>
    <col collapsed="false" customWidth="true" hidden="true" outlineLevel="0" max="52" min="52" style="1" width="21.66"/>
    <col collapsed="false" customWidth="true" hidden="true" outlineLevel="0" max="53" min="53" style="1" width="19.15"/>
    <col collapsed="false" customWidth="true" hidden="true" outlineLevel="0" max="54" min="54" style="1" width="25"/>
    <col collapsed="false" customWidth="true" hidden="true" outlineLevel="0" max="55" min="55" style="1" width="21.66"/>
    <col collapsed="false" customWidth="true" hidden="true" outlineLevel="0" max="56" min="56" style="1" width="19.15"/>
    <col collapsed="false" customWidth="true" hidden="false" outlineLevel="0" max="57" min="57" style="1" width="66.5"/>
    <col collapsed="false" customWidth="true" hidden="true" outlineLevel="0" max="91" min="71" style="1" width="9.34"/>
  </cols>
  <sheetData>
    <row r="1" customFormat="false" ht="12.8" hidden="false" customHeight="false" outlineLevel="0" collapsed="false">
      <c r="A1" s="2" t="s">
        <v>0</v>
      </c>
      <c r="AZ1" s="2" t="s">
        <v>1</v>
      </c>
      <c r="BA1" s="2" t="s">
        <v>2</v>
      </c>
      <c r="BB1" s="2"/>
      <c r="BT1" s="2" t="s">
        <v>3</v>
      </c>
      <c r="BU1" s="2" t="s">
        <v>3</v>
      </c>
      <c r="BV1" s="2" t="s">
        <v>4</v>
      </c>
    </row>
    <row r="2" s="1" customFormat="true" ht="36.95" hidden="false" customHeight="true" outlineLevel="0" collapsed="false">
      <c r="AR2" s="3" t="s">
        <v>5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4" t="s">
        <v>6</v>
      </c>
      <c r="BT2" s="4" t="s">
        <v>7</v>
      </c>
    </row>
    <row r="3" s="1" customFormat="tru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s="1" customFormat="true" ht="24.95" hidden="false" customHeight="true" outlineLevel="0" collapsed="false">
      <c r="B4" s="7"/>
      <c r="D4" s="8" t="s">
        <v>9</v>
      </c>
      <c r="AR4" s="7"/>
      <c r="AS4" s="9" t="s">
        <v>10</v>
      </c>
      <c r="BE4" s="10" t="s">
        <v>11</v>
      </c>
      <c r="BS4" s="4" t="s">
        <v>12</v>
      </c>
    </row>
    <row r="5" s="1" customFormat="true" ht="12" hidden="false" customHeight="true" outlineLevel="0" collapsed="false">
      <c r="B5" s="7"/>
      <c r="D5" s="11" t="s">
        <v>13</v>
      </c>
      <c r="K5" s="12" t="s">
        <v>14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R5" s="7"/>
      <c r="BE5" s="13" t="s">
        <v>15</v>
      </c>
      <c r="BS5" s="4" t="s">
        <v>6</v>
      </c>
    </row>
    <row r="6" s="1" customFormat="true" ht="36.95" hidden="false" customHeight="true" outlineLevel="0" collapsed="false">
      <c r="B6" s="7"/>
      <c r="D6" s="14" t="s">
        <v>16</v>
      </c>
      <c r="K6" s="15" t="s">
        <v>17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R6" s="7"/>
      <c r="BE6" s="13"/>
      <c r="BS6" s="4" t="s">
        <v>6</v>
      </c>
    </row>
    <row r="7" s="1" customFormat="true" ht="12" hidden="false" customHeight="true" outlineLevel="0" collapsed="false">
      <c r="B7" s="7"/>
      <c r="D7" s="16" t="s">
        <v>18</v>
      </c>
      <c r="K7" s="17"/>
      <c r="AK7" s="16" t="s">
        <v>19</v>
      </c>
      <c r="AN7" s="17"/>
      <c r="AR7" s="7"/>
      <c r="BE7" s="13"/>
      <c r="BS7" s="4" t="s">
        <v>6</v>
      </c>
    </row>
    <row r="8" s="1" customFormat="true" ht="12" hidden="false" customHeight="true" outlineLevel="0" collapsed="false">
      <c r="B8" s="7"/>
      <c r="D8" s="16" t="s">
        <v>20</v>
      </c>
      <c r="K8" s="17" t="s">
        <v>21</v>
      </c>
      <c r="AK8" s="16" t="s">
        <v>22</v>
      </c>
      <c r="AN8" s="18" t="s">
        <v>23</v>
      </c>
      <c r="AR8" s="7"/>
      <c r="BE8" s="13"/>
      <c r="BS8" s="4" t="s">
        <v>6</v>
      </c>
    </row>
    <row r="9" s="1" customFormat="true" ht="14.4" hidden="false" customHeight="true" outlineLevel="0" collapsed="false">
      <c r="B9" s="7"/>
      <c r="AR9" s="7"/>
      <c r="BE9" s="13"/>
      <c r="BS9" s="4" t="s">
        <v>6</v>
      </c>
    </row>
    <row r="10" s="1" customFormat="true" ht="12" hidden="false" customHeight="true" outlineLevel="0" collapsed="false">
      <c r="B10" s="7"/>
      <c r="D10" s="16" t="s">
        <v>24</v>
      </c>
      <c r="AK10" s="16" t="s">
        <v>25</v>
      </c>
      <c r="AN10" s="17"/>
      <c r="AR10" s="7"/>
      <c r="BE10" s="13"/>
      <c r="BS10" s="4" t="s">
        <v>6</v>
      </c>
    </row>
    <row r="11" s="1" customFormat="true" ht="18.5" hidden="false" customHeight="true" outlineLevel="0" collapsed="false">
      <c r="B11" s="7"/>
      <c r="E11" s="17" t="s">
        <v>26</v>
      </c>
      <c r="AK11" s="16" t="s">
        <v>27</v>
      </c>
      <c r="AN11" s="17"/>
      <c r="AR11" s="7"/>
      <c r="BE11" s="13"/>
      <c r="BS11" s="4" t="s">
        <v>6</v>
      </c>
    </row>
    <row r="12" s="1" customFormat="true" ht="6.95" hidden="false" customHeight="true" outlineLevel="0" collapsed="false">
      <c r="B12" s="7"/>
      <c r="AR12" s="7"/>
      <c r="BE12" s="13"/>
      <c r="BS12" s="4" t="s">
        <v>6</v>
      </c>
    </row>
    <row r="13" s="1" customFormat="true" ht="12" hidden="false" customHeight="true" outlineLevel="0" collapsed="false">
      <c r="B13" s="7"/>
      <c r="D13" s="16" t="s">
        <v>28</v>
      </c>
      <c r="AK13" s="16" t="s">
        <v>25</v>
      </c>
      <c r="AN13" s="19" t="s">
        <v>29</v>
      </c>
      <c r="AR13" s="7"/>
      <c r="BE13" s="13"/>
      <c r="BS13" s="4" t="s">
        <v>6</v>
      </c>
    </row>
    <row r="14" customFormat="false" ht="12.8" hidden="false" customHeight="false" outlineLevel="0" collapsed="false">
      <c r="B14" s="7"/>
      <c r="E14" s="20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16" t="s">
        <v>27</v>
      </c>
      <c r="AN14" s="19" t="s">
        <v>29</v>
      </c>
      <c r="AR14" s="7"/>
      <c r="BE14" s="13"/>
      <c r="BS14" s="4" t="s">
        <v>6</v>
      </c>
    </row>
    <row r="15" s="1" customFormat="true" ht="6.95" hidden="false" customHeight="true" outlineLevel="0" collapsed="false">
      <c r="B15" s="7"/>
      <c r="AR15" s="7"/>
      <c r="BE15" s="13"/>
      <c r="BS15" s="4" t="s">
        <v>3</v>
      </c>
    </row>
    <row r="16" s="1" customFormat="true" ht="12" hidden="false" customHeight="true" outlineLevel="0" collapsed="false">
      <c r="B16" s="7"/>
      <c r="D16" s="16" t="s">
        <v>30</v>
      </c>
      <c r="AK16" s="16" t="s">
        <v>25</v>
      </c>
      <c r="AN16" s="17"/>
      <c r="AR16" s="7"/>
      <c r="BE16" s="13"/>
      <c r="BS16" s="4" t="s">
        <v>3</v>
      </c>
    </row>
    <row r="17" s="1" customFormat="true" ht="18.5" hidden="false" customHeight="true" outlineLevel="0" collapsed="false">
      <c r="B17" s="7"/>
      <c r="E17" s="17" t="s">
        <v>31</v>
      </c>
      <c r="AK17" s="16" t="s">
        <v>27</v>
      </c>
      <c r="AN17" s="17"/>
      <c r="AR17" s="7"/>
      <c r="BE17" s="13"/>
      <c r="BS17" s="4" t="s">
        <v>32</v>
      </c>
    </row>
    <row r="18" s="1" customFormat="true" ht="6.95" hidden="false" customHeight="true" outlineLevel="0" collapsed="false">
      <c r="B18" s="7"/>
      <c r="AR18" s="7"/>
      <c r="BE18" s="13"/>
      <c r="BS18" s="4" t="s">
        <v>6</v>
      </c>
    </row>
    <row r="19" s="1" customFormat="true" ht="12" hidden="false" customHeight="true" outlineLevel="0" collapsed="false">
      <c r="B19" s="7"/>
      <c r="D19" s="16" t="s">
        <v>33</v>
      </c>
      <c r="AK19" s="16" t="s">
        <v>25</v>
      </c>
      <c r="AN19" s="17"/>
      <c r="AR19" s="7"/>
      <c r="BE19" s="13"/>
      <c r="BS19" s="4" t="s">
        <v>6</v>
      </c>
    </row>
    <row r="20" s="1" customFormat="true" ht="18.5" hidden="false" customHeight="true" outlineLevel="0" collapsed="false">
      <c r="B20" s="7"/>
      <c r="E20" s="17" t="s">
        <v>34</v>
      </c>
      <c r="AK20" s="16" t="s">
        <v>27</v>
      </c>
      <c r="AN20" s="17"/>
      <c r="AR20" s="7"/>
      <c r="BE20" s="13"/>
      <c r="BS20" s="4" t="s">
        <v>32</v>
      </c>
    </row>
    <row r="21" s="1" customFormat="true" ht="6.95" hidden="false" customHeight="true" outlineLevel="0" collapsed="false">
      <c r="B21" s="7"/>
      <c r="AR21" s="7"/>
      <c r="BE21" s="13"/>
    </row>
    <row r="22" s="1" customFormat="true" ht="12" hidden="false" customHeight="true" outlineLevel="0" collapsed="false">
      <c r="B22" s="7"/>
      <c r="D22" s="16" t="s">
        <v>35</v>
      </c>
      <c r="AR22" s="7"/>
      <c r="BE22" s="13"/>
    </row>
    <row r="23" s="1" customFormat="true" ht="71.25" hidden="false" customHeight="true" outlineLevel="0" collapsed="false">
      <c r="B23" s="7"/>
      <c r="E23" s="21" t="s">
        <v>36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R23" s="7"/>
      <c r="BE23" s="13"/>
    </row>
    <row r="24" s="1" customFormat="true" ht="6.95" hidden="false" customHeight="true" outlineLevel="0" collapsed="false">
      <c r="B24" s="7"/>
      <c r="AR24" s="7"/>
      <c r="BE24" s="13"/>
    </row>
    <row r="25" s="1" customFormat="true" ht="6.95" hidden="false" customHeight="true" outlineLevel="0" collapsed="false">
      <c r="B25" s="7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7"/>
      <c r="BE25" s="13"/>
    </row>
    <row r="26" s="28" customFormat="true" ht="25.9" hidden="false" customHeight="true" outlineLevel="0" collapsed="false">
      <c r="A26" s="23"/>
      <c r="B26" s="24"/>
      <c r="C26" s="23"/>
      <c r="D26" s="25" t="s">
        <v>37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 t="n">
        <f aca="false">ROUND(AG54,2)</f>
        <v>0</v>
      </c>
      <c r="AL26" s="27"/>
      <c r="AM26" s="27"/>
      <c r="AN26" s="27"/>
      <c r="AO26" s="27"/>
      <c r="AP26" s="23"/>
      <c r="AQ26" s="23"/>
      <c r="AR26" s="24"/>
      <c r="BE26" s="13"/>
    </row>
    <row r="27" s="28" customFormat="true" ht="6.95" hidden="false" customHeight="true" outlineLevel="0" collapsed="false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13"/>
    </row>
    <row r="28" s="28" customFormat="true" ht="12.8" hidden="false" customHeight="fals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9" t="s">
        <v>38</v>
      </c>
      <c r="M28" s="29"/>
      <c r="N28" s="29"/>
      <c r="O28" s="29"/>
      <c r="P28" s="29"/>
      <c r="Q28" s="23"/>
      <c r="R28" s="23"/>
      <c r="S28" s="23"/>
      <c r="T28" s="23"/>
      <c r="U28" s="23"/>
      <c r="V28" s="23"/>
      <c r="W28" s="29" t="s">
        <v>39</v>
      </c>
      <c r="X28" s="29"/>
      <c r="Y28" s="29"/>
      <c r="Z28" s="29"/>
      <c r="AA28" s="29"/>
      <c r="AB28" s="29"/>
      <c r="AC28" s="29"/>
      <c r="AD28" s="29"/>
      <c r="AE28" s="29"/>
      <c r="AF28" s="23"/>
      <c r="AG28" s="23"/>
      <c r="AH28" s="23"/>
      <c r="AI28" s="23"/>
      <c r="AJ28" s="23"/>
      <c r="AK28" s="29" t="s">
        <v>40</v>
      </c>
      <c r="AL28" s="29"/>
      <c r="AM28" s="29"/>
      <c r="AN28" s="29"/>
      <c r="AO28" s="29"/>
      <c r="AP28" s="23"/>
      <c r="AQ28" s="23"/>
      <c r="AR28" s="24"/>
      <c r="BE28" s="13"/>
    </row>
    <row r="29" s="30" customFormat="true" ht="14.4" hidden="false" customHeight="true" outlineLevel="0" collapsed="false">
      <c r="B29" s="31"/>
      <c r="D29" s="16" t="s">
        <v>41</v>
      </c>
      <c r="F29" s="16" t="s">
        <v>42</v>
      </c>
      <c r="L29" s="32" t="n">
        <v>0.21</v>
      </c>
      <c r="M29" s="32"/>
      <c r="N29" s="32"/>
      <c r="O29" s="32"/>
      <c r="P29" s="32"/>
      <c r="W29" s="33" t="n">
        <f aca="false">ROUND(AZ54, 2)</f>
        <v>0</v>
      </c>
      <c r="X29" s="33"/>
      <c r="Y29" s="33"/>
      <c r="Z29" s="33"/>
      <c r="AA29" s="33"/>
      <c r="AB29" s="33"/>
      <c r="AC29" s="33"/>
      <c r="AD29" s="33"/>
      <c r="AE29" s="33"/>
      <c r="AK29" s="33" t="n">
        <f aca="false">ROUND(AV54, 2)</f>
        <v>0</v>
      </c>
      <c r="AL29" s="33"/>
      <c r="AM29" s="33"/>
      <c r="AN29" s="33"/>
      <c r="AO29" s="33"/>
      <c r="AR29" s="31"/>
      <c r="BE29" s="13"/>
    </row>
    <row r="30" s="30" customFormat="true" ht="14.4" hidden="false" customHeight="true" outlineLevel="0" collapsed="false">
      <c r="B30" s="31"/>
      <c r="F30" s="16" t="s">
        <v>43</v>
      </c>
      <c r="L30" s="32" t="n">
        <v>0.15</v>
      </c>
      <c r="M30" s="32"/>
      <c r="N30" s="32"/>
      <c r="O30" s="32"/>
      <c r="P30" s="32"/>
      <c r="W30" s="33" t="n">
        <f aca="false">ROUND(BA54, 2)</f>
        <v>0</v>
      </c>
      <c r="X30" s="33"/>
      <c r="Y30" s="33"/>
      <c r="Z30" s="33"/>
      <c r="AA30" s="33"/>
      <c r="AB30" s="33"/>
      <c r="AC30" s="33"/>
      <c r="AD30" s="33"/>
      <c r="AE30" s="33"/>
      <c r="AK30" s="33" t="n">
        <f aca="false">ROUND(AW54, 2)</f>
        <v>0</v>
      </c>
      <c r="AL30" s="33"/>
      <c r="AM30" s="33"/>
      <c r="AN30" s="33"/>
      <c r="AO30" s="33"/>
      <c r="AR30" s="31"/>
      <c r="BE30" s="13"/>
    </row>
    <row r="31" s="30" customFormat="true" ht="14.4" hidden="true" customHeight="true" outlineLevel="0" collapsed="false">
      <c r="B31" s="31"/>
      <c r="F31" s="16" t="s">
        <v>44</v>
      </c>
      <c r="L31" s="32" t="n">
        <v>0.21</v>
      </c>
      <c r="M31" s="32"/>
      <c r="N31" s="32"/>
      <c r="O31" s="32"/>
      <c r="P31" s="32"/>
      <c r="W31" s="33" t="n">
        <f aca="false">ROUND(BB54, 2)</f>
        <v>0</v>
      </c>
      <c r="X31" s="33"/>
      <c r="Y31" s="33"/>
      <c r="Z31" s="33"/>
      <c r="AA31" s="33"/>
      <c r="AB31" s="33"/>
      <c r="AC31" s="33"/>
      <c r="AD31" s="33"/>
      <c r="AE31" s="33"/>
      <c r="AK31" s="33" t="n">
        <v>0</v>
      </c>
      <c r="AL31" s="33"/>
      <c r="AM31" s="33"/>
      <c r="AN31" s="33"/>
      <c r="AO31" s="33"/>
      <c r="AR31" s="31"/>
      <c r="BE31" s="13"/>
    </row>
    <row r="32" s="30" customFormat="true" ht="14.4" hidden="true" customHeight="true" outlineLevel="0" collapsed="false">
      <c r="B32" s="31"/>
      <c r="F32" s="16" t="s">
        <v>45</v>
      </c>
      <c r="L32" s="32" t="n">
        <v>0.15</v>
      </c>
      <c r="M32" s="32"/>
      <c r="N32" s="32"/>
      <c r="O32" s="32"/>
      <c r="P32" s="32"/>
      <c r="W32" s="33" t="n">
        <f aca="false">ROUND(BC54, 2)</f>
        <v>0</v>
      </c>
      <c r="X32" s="33"/>
      <c r="Y32" s="33"/>
      <c r="Z32" s="33"/>
      <c r="AA32" s="33"/>
      <c r="AB32" s="33"/>
      <c r="AC32" s="33"/>
      <c r="AD32" s="33"/>
      <c r="AE32" s="33"/>
      <c r="AK32" s="33" t="n">
        <v>0</v>
      </c>
      <c r="AL32" s="33"/>
      <c r="AM32" s="33"/>
      <c r="AN32" s="33"/>
      <c r="AO32" s="33"/>
      <c r="AR32" s="31"/>
      <c r="BE32" s="13"/>
    </row>
    <row r="33" s="30" customFormat="true" ht="14.4" hidden="true" customHeight="true" outlineLevel="0" collapsed="false">
      <c r="B33" s="31"/>
      <c r="F33" s="16" t="s">
        <v>46</v>
      </c>
      <c r="L33" s="32" t="n">
        <v>0</v>
      </c>
      <c r="M33" s="32"/>
      <c r="N33" s="32"/>
      <c r="O33" s="32"/>
      <c r="P33" s="32"/>
      <c r="W33" s="33" t="n">
        <f aca="false">ROUND(BD54, 2)</f>
        <v>0</v>
      </c>
      <c r="X33" s="33"/>
      <c r="Y33" s="33"/>
      <c r="Z33" s="33"/>
      <c r="AA33" s="33"/>
      <c r="AB33" s="33"/>
      <c r="AC33" s="33"/>
      <c r="AD33" s="33"/>
      <c r="AE33" s="33"/>
      <c r="AK33" s="33" t="n">
        <v>0</v>
      </c>
      <c r="AL33" s="33"/>
      <c r="AM33" s="33"/>
      <c r="AN33" s="33"/>
      <c r="AO33" s="33"/>
      <c r="AR33" s="31"/>
    </row>
    <row r="34" s="28" customFormat="true" ht="6.95" hidden="false" customHeight="true" outlineLevel="0" collapsed="false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3"/>
    </row>
    <row r="35" s="28" customFormat="true" ht="25.9" hidden="false" customHeight="true" outlineLevel="0" collapsed="false">
      <c r="A35" s="23"/>
      <c r="B35" s="24"/>
      <c r="C35" s="34"/>
      <c r="D35" s="35" t="s">
        <v>47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48</v>
      </c>
      <c r="U35" s="36"/>
      <c r="V35" s="36"/>
      <c r="W35" s="36"/>
      <c r="X35" s="38" t="s">
        <v>49</v>
      </c>
      <c r="Y35" s="38"/>
      <c r="Z35" s="38"/>
      <c r="AA35" s="38"/>
      <c r="AB35" s="38"/>
      <c r="AC35" s="36"/>
      <c r="AD35" s="36"/>
      <c r="AE35" s="36"/>
      <c r="AF35" s="36"/>
      <c r="AG35" s="36"/>
      <c r="AH35" s="36"/>
      <c r="AI35" s="36"/>
      <c r="AJ35" s="36"/>
      <c r="AK35" s="39" t="n">
        <f aca="false">SUM(AK26:AK33)</f>
        <v>0</v>
      </c>
      <c r="AL35" s="39"/>
      <c r="AM35" s="39"/>
      <c r="AN35" s="39"/>
      <c r="AO35" s="39"/>
      <c r="AP35" s="34"/>
      <c r="AQ35" s="34"/>
      <c r="AR35" s="24"/>
      <c r="BE35" s="23"/>
    </row>
    <row r="36" s="28" customFormat="true" ht="6.95" hidden="false" customHeight="true" outlineLevel="0" collapsed="false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="28" customFormat="true" ht="6.95" hidden="false" customHeight="true" outlineLevel="0" collapsed="false">
      <c r="A37" s="23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24"/>
      <c r="BE37" s="23"/>
    </row>
    <row r="41" s="28" customFormat="true" ht="6.95" hidden="false" customHeight="true" outlineLevel="0" collapsed="false">
      <c r="A41" s="23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24"/>
      <c r="BE41" s="23"/>
    </row>
    <row r="42" s="28" customFormat="true" ht="24.95" hidden="false" customHeight="true" outlineLevel="0" collapsed="false">
      <c r="A42" s="23"/>
      <c r="B42" s="24"/>
      <c r="C42" s="8" t="s">
        <v>50</v>
      </c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4"/>
      <c r="BE42" s="23"/>
    </row>
    <row r="43" s="28" customFormat="true" ht="6.95" hidden="false" customHeight="true" outlineLevel="0" collapsed="false">
      <c r="A43" s="23"/>
      <c r="B43" s="24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4"/>
      <c r="BE43" s="23"/>
    </row>
    <row r="44" s="44" customFormat="true" ht="12" hidden="false" customHeight="true" outlineLevel="0" collapsed="false">
      <c r="B44" s="45"/>
      <c r="C44" s="16" t="s">
        <v>13</v>
      </c>
      <c r="L44" s="44" t="str">
        <f aca="false">K5</f>
        <v>200713</v>
      </c>
      <c r="AR44" s="45"/>
    </row>
    <row r="45" s="46" customFormat="true" ht="36.95" hidden="false" customHeight="true" outlineLevel="0" collapsed="false">
      <c r="B45" s="47"/>
      <c r="C45" s="48" t="s">
        <v>16</v>
      </c>
      <c r="L45" s="49" t="str">
        <f aca="false">K6</f>
        <v>Veltrusy - rekonstrukce ulice Opletalova</v>
      </c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R45" s="47"/>
    </row>
    <row r="46" s="28" customFormat="true" ht="6.95" hidden="false" customHeight="true" outlineLevel="0" collapsed="false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4"/>
      <c r="BE46" s="23"/>
    </row>
    <row r="47" s="28" customFormat="true" ht="12" hidden="false" customHeight="true" outlineLevel="0" collapsed="false">
      <c r="A47" s="23"/>
      <c r="B47" s="24"/>
      <c r="C47" s="16" t="s">
        <v>20</v>
      </c>
      <c r="D47" s="23"/>
      <c r="E47" s="23"/>
      <c r="F47" s="23"/>
      <c r="G47" s="23"/>
      <c r="H47" s="23"/>
      <c r="I47" s="23"/>
      <c r="J47" s="23"/>
      <c r="K47" s="23"/>
      <c r="L47" s="50" t="str">
        <f aca="false">IF(K8="","",K8)</f>
        <v>Veltrusy, křiž. s ulicí Riegrova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16" t="s">
        <v>22</v>
      </c>
      <c r="AJ47" s="23"/>
      <c r="AK47" s="23"/>
      <c r="AL47" s="23"/>
      <c r="AM47" s="51" t="str">
        <f aca="false">IF(AN8= "","",AN8)</f>
        <v>13. 7. 2020</v>
      </c>
      <c r="AN47" s="51"/>
      <c r="AO47" s="23"/>
      <c r="AP47" s="23"/>
      <c r="AQ47" s="23"/>
      <c r="AR47" s="24"/>
      <c r="BE47" s="23"/>
    </row>
    <row r="48" s="28" customFormat="true" ht="6.95" hidden="false" customHeight="true" outlineLevel="0" collapsed="false">
      <c r="A48" s="23"/>
      <c r="B48" s="2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4"/>
      <c r="BE48" s="23"/>
    </row>
    <row r="49" s="28" customFormat="true" ht="25.65" hidden="false" customHeight="true" outlineLevel="0" collapsed="false">
      <c r="A49" s="23"/>
      <c r="B49" s="24"/>
      <c r="C49" s="16" t="s">
        <v>24</v>
      </c>
      <c r="D49" s="23"/>
      <c r="E49" s="23"/>
      <c r="F49" s="23"/>
      <c r="G49" s="23"/>
      <c r="H49" s="23"/>
      <c r="I49" s="23"/>
      <c r="J49" s="23"/>
      <c r="K49" s="23"/>
      <c r="L49" s="44" t="str">
        <f aca="false">IF(E11= "","",E11)</f>
        <v>Město Veltrusy</v>
      </c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16" t="s">
        <v>30</v>
      </c>
      <c r="AJ49" s="23"/>
      <c r="AK49" s="23"/>
      <c r="AL49" s="23"/>
      <c r="AM49" s="52" t="str">
        <f aca="false">IF(E17="","",E17)</f>
        <v>MKdoprava, Ing. Miroslav Kalina</v>
      </c>
      <c r="AN49" s="52"/>
      <c r="AO49" s="52"/>
      <c r="AP49" s="52"/>
      <c r="AQ49" s="23"/>
      <c r="AR49" s="24"/>
      <c r="AS49" s="53" t="s">
        <v>51</v>
      </c>
      <c r="AT49" s="53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3"/>
    </row>
    <row r="50" s="28" customFormat="true" ht="15.15" hidden="false" customHeight="true" outlineLevel="0" collapsed="false">
      <c r="A50" s="23"/>
      <c r="B50" s="24"/>
      <c r="C50" s="16" t="s">
        <v>28</v>
      </c>
      <c r="D50" s="23"/>
      <c r="E50" s="23"/>
      <c r="F50" s="23"/>
      <c r="G50" s="23"/>
      <c r="H50" s="23"/>
      <c r="I50" s="23"/>
      <c r="J50" s="23"/>
      <c r="K50" s="23"/>
      <c r="L50" s="44" t="str">
        <f aca="false">IF(E14= "Vyplň údaj","",E14)</f>
        <v/>
      </c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16" t="s">
        <v>33</v>
      </c>
      <c r="AJ50" s="23"/>
      <c r="AK50" s="23"/>
      <c r="AL50" s="23"/>
      <c r="AM50" s="52" t="str">
        <f aca="false">IF(E20="","",E20)</f>
        <v> </v>
      </c>
      <c r="AN50" s="52"/>
      <c r="AO50" s="52"/>
      <c r="AP50" s="52"/>
      <c r="AQ50" s="23"/>
      <c r="AR50" s="24"/>
      <c r="AS50" s="53"/>
      <c r="AT50" s="53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3"/>
    </row>
    <row r="51" s="28" customFormat="true" ht="10.8" hidden="false" customHeight="true" outlineLevel="0" collapsed="false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4"/>
      <c r="AS51" s="53"/>
      <c r="AT51" s="53"/>
      <c r="AU51" s="56"/>
      <c r="AV51" s="56"/>
      <c r="AW51" s="56"/>
      <c r="AX51" s="56"/>
      <c r="AY51" s="56"/>
      <c r="AZ51" s="56"/>
      <c r="BA51" s="56"/>
      <c r="BB51" s="56"/>
      <c r="BC51" s="56"/>
      <c r="BD51" s="57"/>
      <c r="BE51" s="23"/>
    </row>
    <row r="52" s="28" customFormat="true" ht="29.3" hidden="false" customHeight="true" outlineLevel="0" collapsed="false">
      <c r="A52" s="23"/>
      <c r="B52" s="24"/>
      <c r="C52" s="58" t="s">
        <v>52</v>
      </c>
      <c r="D52" s="58"/>
      <c r="E52" s="58"/>
      <c r="F52" s="58"/>
      <c r="G52" s="58"/>
      <c r="H52" s="59"/>
      <c r="I52" s="60" t="s">
        <v>53</v>
      </c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1" t="s">
        <v>54</v>
      </c>
      <c r="AH52" s="61"/>
      <c r="AI52" s="61"/>
      <c r="AJ52" s="61"/>
      <c r="AK52" s="61"/>
      <c r="AL52" s="61"/>
      <c r="AM52" s="61"/>
      <c r="AN52" s="60" t="s">
        <v>55</v>
      </c>
      <c r="AO52" s="60"/>
      <c r="AP52" s="60"/>
      <c r="AQ52" s="62" t="s">
        <v>56</v>
      </c>
      <c r="AR52" s="24"/>
      <c r="AS52" s="63" t="s">
        <v>57</v>
      </c>
      <c r="AT52" s="64" t="s">
        <v>58</v>
      </c>
      <c r="AU52" s="64" t="s">
        <v>59</v>
      </c>
      <c r="AV52" s="64" t="s">
        <v>60</v>
      </c>
      <c r="AW52" s="64" t="s">
        <v>61</v>
      </c>
      <c r="AX52" s="64" t="s">
        <v>62</v>
      </c>
      <c r="AY52" s="64" t="s">
        <v>63</v>
      </c>
      <c r="AZ52" s="64" t="s">
        <v>64</v>
      </c>
      <c r="BA52" s="64" t="s">
        <v>65</v>
      </c>
      <c r="BB52" s="64" t="s">
        <v>66</v>
      </c>
      <c r="BC52" s="64" t="s">
        <v>67</v>
      </c>
      <c r="BD52" s="65" t="s">
        <v>68</v>
      </c>
      <c r="BE52" s="23"/>
    </row>
    <row r="53" s="28" customFormat="true" ht="10.8" hidden="false" customHeight="true" outlineLevel="0" collapsed="false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4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  <c r="BE53" s="23"/>
    </row>
    <row r="54" s="69" customFormat="true" ht="32.4" hidden="false" customHeight="true" outlineLevel="0" collapsed="false">
      <c r="B54" s="70"/>
      <c r="C54" s="71" t="s">
        <v>69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3" t="n">
        <f aca="false">ROUND(SUM(AG55:AG58),2)</f>
        <v>0</v>
      </c>
      <c r="AH54" s="73"/>
      <c r="AI54" s="73"/>
      <c r="AJ54" s="73"/>
      <c r="AK54" s="73"/>
      <c r="AL54" s="73"/>
      <c r="AM54" s="73"/>
      <c r="AN54" s="74" t="n">
        <f aca="false">SUM(AG54,AT54)</f>
        <v>0</v>
      </c>
      <c r="AO54" s="74"/>
      <c r="AP54" s="74"/>
      <c r="AQ54" s="75"/>
      <c r="AR54" s="70"/>
      <c r="AS54" s="76" t="n">
        <f aca="false">ROUND(SUM(AS55:AS58),2)</f>
        <v>0</v>
      </c>
      <c r="AT54" s="77" t="n">
        <f aca="false">ROUND(SUM(AV54:AW54),2)</f>
        <v>0</v>
      </c>
      <c r="AU54" s="78" t="n">
        <f aca="false">ROUND(SUM(AU55:AU58),5)</f>
        <v>0</v>
      </c>
      <c r="AV54" s="77" t="n">
        <f aca="false">ROUND(AZ54*L29,2)</f>
        <v>0</v>
      </c>
      <c r="AW54" s="77" t="n">
        <f aca="false">ROUND(BA54*L30,2)</f>
        <v>0</v>
      </c>
      <c r="AX54" s="77" t="n">
        <f aca="false">ROUND(BB54*L29,2)</f>
        <v>0</v>
      </c>
      <c r="AY54" s="77" t="n">
        <f aca="false">ROUND(BC54*L30,2)</f>
        <v>0</v>
      </c>
      <c r="AZ54" s="77" t="n">
        <f aca="false">ROUND(SUM(AZ55:AZ58),2)</f>
        <v>0</v>
      </c>
      <c r="BA54" s="77" t="n">
        <f aca="false">ROUND(SUM(BA55:BA58),2)</f>
        <v>0</v>
      </c>
      <c r="BB54" s="77" t="n">
        <f aca="false">ROUND(SUM(BB55:BB58),2)</f>
        <v>0</v>
      </c>
      <c r="BC54" s="77" t="n">
        <f aca="false">ROUND(SUM(BC55:BC58),2)</f>
        <v>0</v>
      </c>
      <c r="BD54" s="79" t="n">
        <f aca="false">ROUND(SUM(BD55:BD58),2)</f>
        <v>0</v>
      </c>
      <c r="BS54" s="80" t="s">
        <v>70</v>
      </c>
      <c r="BT54" s="80" t="s">
        <v>71</v>
      </c>
      <c r="BU54" s="81" t="s">
        <v>72</v>
      </c>
      <c r="BV54" s="80" t="s">
        <v>73</v>
      </c>
      <c r="BW54" s="80" t="s">
        <v>4</v>
      </c>
      <c r="BX54" s="80" t="s">
        <v>74</v>
      </c>
      <c r="CL54" s="80"/>
    </row>
    <row r="55" s="93" customFormat="true" ht="16.5" hidden="false" customHeight="true" outlineLevel="0" collapsed="false">
      <c r="A55" s="82" t="s">
        <v>75</v>
      </c>
      <c r="B55" s="83"/>
      <c r="C55" s="84"/>
      <c r="D55" s="85" t="s">
        <v>76</v>
      </c>
      <c r="E55" s="85"/>
      <c r="F55" s="85"/>
      <c r="G55" s="85"/>
      <c r="H55" s="85"/>
      <c r="I55" s="86"/>
      <c r="J55" s="85" t="s">
        <v>77</v>
      </c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7" t="n">
        <f aca="false">'SO 101 - Komunikace a zpe...'!J30</f>
        <v>0</v>
      </c>
      <c r="AH55" s="87"/>
      <c r="AI55" s="87"/>
      <c r="AJ55" s="87"/>
      <c r="AK55" s="87"/>
      <c r="AL55" s="87"/>
      <c r="AM55" s="87"/>
      <c r="AN55" s="87" t="n">
        <f aca="false">SUM(AG55,AT55)</f>
        <v>0</v>
      </c>
      <c r="AO55" s="87"/>
      <c r="AP55" s="87"/>
      <c r="AQ55" s="88" t="s">
        <v>78</v>
      </c>
      <c r="AR55" s="83"/>
      <c r="AS55" s="89" t="n">
        <v>0</v>
      </c>
      <c r="AT55" s="90" t="n">
        <f aca="false">ROUND(SUM(AV55:AW55),2)</f>
        <v>0</v>
      </c>
      <c r="AU55" s="91" t="n">
        <f aca="false">'SO 101 - Komunikace a zpe...'!P92</f>
        <v>0</v>
      </c>
      <c r="AV55" s="90" t="n">
        <f aca="false">'SO 101 - Komunikace a zpe...'!J33</f>
        <v>0</v>
      </c>
      <c r="AW55" s="90" t="n">
        <f aca="false">'SO 101 - Komunikace a zpe...'!J34</f>
        <v>0</v>
      </c>
      <c r="AX55" s="90" t="n">
        <f aca="false">'SO 101 - Komunikace a zpe...'!J35</f>
        <v>0</v>
      </c>
      <c r="AY55" s="90" t="n">
        <f aca="false">'SO 101 - Komunikace a zpe...'!J36</f>
        <v>0</v>
      </c>
      <c r="AZ55" s="90" t="n">
        <f aca="false">'SO 101 - Komunikace a zpe...'!F33</f>
        <v>0</v>
      </c>
      <c r="BA55" s="90" t="n">
        <f aca="false">'SO 101 - Komunikace a zpe...'!F34</f>
        <v>0</v>
      </c>
      <c r="BB55" s="90" t="n">
        <f aca="false">'SO 101 - Komunikace a zpe...'!F35</f>
        <v>0</v>
      </c>
      <c r="BC55" s="90" t="n">
        <f aca="false">'SO 101 - Komunikace a zpe...'!F36</f>
        <v>0</v>
      </c>
      <c r="BD55" s="92" t="n">
        <f aca="false">'SO 101 - Komunikace a zpe...'!F37</f>
        <v>0</v>
      </c>
      <c r="BT55" s="94" t="s">
        <v>79</v>
      </c>
      <c r="BV55" s="94" t="s">
        <v>73</v>
      </c>
      <c r="BW55" s="94" t="s">
        <v>80</v>
      </c>
      <c r="BX55" s="94" t="s">
        <v>4</v>
      </c>
      <c r="CL55" s="94"/>
      <c r="CM55" s="94" t="s">
        <v>81</v>
      </c>
    </row>
    <row r="56" s="93" customFormat="true" ht="16.5" hidden="false" customHeight="true" outlineLevel="0" collapsed="false">
      <c r="A56" s="82" t="s">
        <v>75</v>
      </c>
      <c r="B56" s="83"/>
      <c r="C56" s="84"/>
      <c r="D56" s="85" t="s">
        <v>82</v>
      </c>
      <c r="E56" s="85"/>
      <c r="F56" s="85"/>
      <c r="G56" s="85"/>
      <c r="H56" s="85"/>
      <c r="I56" s="86"/>
      <c r="J56" s="85" t="s">
        <v>83</v>
      </c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7" t="n">
        <f aca="false">'SO 301 - Odvodnění zpevně...'!J30</f>
        <v>0</v>
      </c>
      <c r="AH56" s="87"/>
      <c r="AI56" s="87"/>
      <c r="AJ56" s="87"/>
      <c r="AK56" s="87"/>
      <c r="AL56" s="87"/>
      <c r="AM56" s="87"/>
      <c r="AN56" s="87" t="n">
        <f aca="false">SUM(AG56,AT56)</f>
        <v>0</v>
      </c>
      <c r="AO56" s="87"/>
      <c r="AP56" s="87"/>
      <c r="AQ56" s="88" t="s">
        <v>78</v>
      </c>
      <c r="AR56" s="83"/>
      <c r="AS56" s="89" t="n">
        <v>0</v>
      </c>
      <c r="AT56" s="90" t="n">
        <f aca="false">ROUND(SUM(AV56:AW56),2)</f>
        <v>0</v>
      </c>
      <c r="AU56" s="91" t="n">
        <f aca="false">'SO 301 - Odvodnění zpevně...'!P89</f>
        <v>0</v>
      </c>
      <c r="AV56" s="90" t="n">
        <f aca="false">'SO 301 - Odvodnění zpevně...'!J33</f>
        <v>0</v>
      </c>
      <c r="AW56" s="90" t="n">
        <f aca="false">'SO 301 - Odvodnění zpevně...'!J34</f>
        <v>0</v>
      </c>
      <c r="AX56" s="90" t="n">
        <f aca="false">'SO 301 - Odvodnění zpevně...'!J35</f>
        <v>0</v>
      </c>
      <c r="AY56" s="90" t="n">
        <f aca="false">'SO 301 - Odvodnění zpevně...'!J36</f>
        <v>0</v>
      </c>
      <c r="AZ56" s="90" t="n">
        <f aca="false">'SO 301 - Odvodnění zpevně...'!F33</f>
        <v>0</v>
      </c>
      <c r="BA56" s="90" t="n">
        <f aca="false">'SO 301 - Odvodnění zpevně...'!F34</f>
        <v>0</v>
      </c>
      <c r="BB56" s="90" t="n">
        <f aca="false">'SO 301 - Odvodnění zpevně...'!F35</f>
        <v>0</v>
      </c>
      <c r="BC56" s="90" t="n">
        <f aca="false">'SO 301 - Odvodnění zpevně...'!F36</f>
        <v>0</v>
      </c>
      <c r="BD56" s="92" t="n">
        <f aca="false">'SO 301 - Odvodnění zpevně...'!F37</f>
        <v>0</v>
      </c>
      <c r="BT56" s="94" t="s">
        <v>79</v>
      </c>
      <c r="BV56" s="94" t="s">
        <v>73</v>
      </c>
      <c r="BW56" s="94" t="s">
        <v>84</v>
      </c>
      <c r="BX56" s="94" t="s">
        <v>4</v>
      </c>
      <c r="CL56" s="94"/>
      <c r="CM56" s="94" t="s">
        <v>81</v>
      </c>
    </row>
    <row r="57" s="93" customFormat="true" ht="16.5" hidden="false" customHeight="true" outlineLevel="0" collapsed="false">
      <c r="A57" s="82" t="s">
        <v>75</v>
      </c>
      <c r="B57" s="83"/>
      <c r="C57" s="84"/>
      <c r="D57" s="85" t="s">
        <v>85</v>
      </c>
      <c r="E57" s="85"/>
      <c r="F57" s="85"/>
      <c r="G57" s="85"/>
      <c r="H57" s="85"/>
      <c r="I57" s="86"/>
      <c r="J57" s="85" t="s">
        <v>86</v>
      </c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7" t="n">
        <f aca="false">'SO 401 - Veřejné osvětlení'!J30</f>
        <v>0</v>
      </c>
      <c r="AH57" s="87"/>
      <c r="AI57" s="87"/>
      <c r="AJ57" s="87"/>
      <c r="AK57" s="87"/>
      <c r="AL57" s="87"/>
      <c r="AM57" s="87"/>
      <c r="AN57" s="87" t="n">
        <f aca="false">SUM(AG57,AT57)</f>
        <v>0</v>
      </c>
      <c r="AO57" s="87"/>
      <c r="AP57" s="87"/>
      <c r="AQ57" s="88" t="s">
        <v>78</v>
      </c>
      <c r="AR57" s="83"/>
      <c r="AS57" s="89" t="n">
        <v>0</v>
      </c>
      <c r="AT57" s="90" t="n">
        <f aca="false">ROUND(SUM(AV57:AW57),2)</f>
        <v>0</v>
      </c>
      <c r="AU57" s="91" t="n">
        <f aca="false">'SO 401 - Veřejné osvětlení'!P82</f>
        <v>0</v>
      </c>
      <c r="AV57" s="90" t="n">
        <f aca="false">'SO 401 - Veřejné osvětlení'!J33</f>
        <v>0</v>
      </c>
      <c r="AW57" s="90" t="n">
        <f aca="false">'SO 401 - Veřejné osvětlení'!J34</f>
        <v>0</v>
      </c>
      <c r="AX57" s="90" t="n">
        <f aca="false">'SO 401 - Veřejné osvětlení'!J35</f>
        <v>0</v>
      </c>
      <c r="AY57" s="90" t="n">
        <f aca="false">'SO 401 - Veřejné osvětlení'!J36</f>
        <v>0</v>
      </c>
      <c r="AZ57" s="90" t="n">
        <f aca="false">'SO 401 - Veřejné osvětlení'!F33</f>
        <v>0</v>
      </c>
      <c r="BA57" s="90" t="n">
        <f aca="false">'SO 401 - Veřejné osvětlení'!F34</f>
        <v>0</v>
      </c>
      <c r="BB57" s="90" t="n">
        <f aca="false">'SO 401 - Veřejné osvětlení'!F35</f>
        <v>0</v>
      </c>
      <c r="BC57" s="90" t="n">
        <f aca="false">'SO 401 - Veřejné osvětlení'!F36</f>
        <v>0</v>
      </c>
      <c r="BD57" s="92" t="n">
        <f aca="false">'SO 401 - Veřejné osvětlení'!F37</f>
        <v>0</v>
      </c>
      <c r="BT57" s="94" t="s">
        <v>79</v>
      </c>
      <c r="BV57" s="94" t="s">
        <v>73</v>
      </c>
      <c r="BW57" s="94" t="s">
        <v>87</v>
      </c>
      <c r="BX57" s="94" t="s">
        <v>4</v>
      </c>
      <c r="CL57" s="94"/>
      <c r="CM57" s="94" t="s">
        <v>81</v>
      </c>
    </row>
    <row r="58" s="93" customFormat="true" ht="16.5" hidden="false" customHeight="true" outlineLevel="0" collapsed="false">
      <c r="A58" s="82" t="s">
        <v>75</v>
      </c>
      <c r="B58" s="83"/>
      <c r="C58" s="84"/>
      <c r="D58" s="85" t="s">
        <v>88</v>
      </c>
      <c r="E58" s="85"/>
      <c r="F58" s="85"/>
      <c r="G58" s="85"/>
      <c r="H58" s="85"/>
      <c r="I58" s="86"/>
      <c r="J58" s="85" t="s">
        <v>89</v>
      </c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7" t="n">
        <f aca="false">'VON - Vedlejší a ostatní ...'!J30</f>
        <v>0</v>
      </c>
      <c r="AH58" s="87"/>
      <c r="AI58" s="87"/>
      <c r="AJ58" s="87"/>
      <c r="AK58" s="87"/>
      <c r="AL58" s="87"/>
      <c r="AM58" s="87"/>
      <c r="AN58" s="87" t="n">
        <f aca="false">SUM(AG58,AT58)</f>
        <v>0</v>
      </c>
      <c r="AO58" s="87"/>
      <c r="AP58" s="87"/>
      <c r="AQ58" s="88" t="s">
        <v>88</v>
      </c>
      <c r="AR58" s="83"/>
      <c r="AS58" s="95" t="n">
        <v>0</v>
      </c>
      <c r="AT58" s="96" t="n">
        <f aca="false">ROUND(SUM(AV58:AW58),2)</f>
        <v>0</v>
      </c>
      <c r="AU58" s="97" t="n">
        <f aca="false">'VON - Vedlejší a ostatní ...'!P82</f>
        <v>0</v>
      </c>
      <c r="AV58" s="96" t="n">
        <f aca="false">'VON - Vedlejší a ostatní ...'!J33</f>
        <v>0</v>
      </c>
      <c r="AW58" s="96" t="n">
        <f aca="false">'VON - Vedlejší a ostatní ...'!J34</f>
        <v>0</v>
      </c>
      <c r="AX58" s="96" t="n">
        <f aca="false">'VON - Vedlejší a ostatní ...'!J35</f>
        <v>0</v>
      </c>
      <c r="AY58" s="96" t="n">
        <f aca="false">'VON - Vedlejší a ostatní ...'!J36</f>
        <v>0</v>
      </c>
      <c r="AZ58" s="96" t="n">
        <f aca="false">'VON - Vedlejší a ostatní ...'!F33</f>
        <v>0</v>
      </c>
      <c r="BA58" s="96" t="n">
        <f aca="false">'VON - Vedlejší a ostatní ...'!F34</f>
        <v>0</v>
      </c>
      <c r="BB58" s="96" t="n">
        <f aca="false">'VON - Vedlejší a ostatní ...'!F35</f>
        <v>0</v>
      </c>
      <c r="BC58" s="96" t="n">
        <f aca="false">'VON - Vedlejší a ostatní ...'!F36</f>
        <v>0</v>
      </c>
      <c r="BD58" s="98" t="n">
        <f aca="false">'VON - Vedlejší a ostatní ...'!F37</f>
        <v>0</v>
      </c>
      <c r="BT58" s="94" t="s">
        <v>79</v>
      </c>
      <c r="BV58" s="94" t="s">
        <v>73</v>
      </c>
      <c r="BW58" s="94" t="s">
        <v>90</v>
      </c>
      <c r="BX58" s="94" t="s">
        <v>4</v>
      </c>
      <c r="CL58" s="94"/>
      <c r="CM58" s="94" t="s">
        <v>81</v>
      </c>
    </row>
    <row r="59" s="28" customFormat="true" ht="30" hidden="false" customHeight="true" outlineLevel="0" collapsed="false">
      <c r="A59" s="23"/>
      <c r="B59" s="24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4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</row>
    <row r="60" s="28" customFormat="true" ht="6.95" hidden="false" customHeight="true" outlineLevel="0" collapsed="false">
      <c r="A60" s="23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24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</row>
  </sheetData>
  <mergeCells count="54"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G54:AM54"/>
    <mergeCell ref="AN54:AP54"/>
    <mergeCell ref="D55:H55"/>
    <mergeCell ref="J55:AF55"/>
    <mergeCell ref="AG55:AM55"/>
    <mergeCell ref="AN55:AP55"/>
    <mergeCell ref="D56:H56"/>
    <mergeCell ref="J56:AF56"/>
    <mergeCell ref="AG56:AM56"/>
    <mergeCell ref="AN56:AP56"/>
    <mergeCell ref="D57:H57"/>
    <mergeCell ref="J57:AF57"/>
    <mergeCell ref="AG57:AM57"/>
    <mergeCell ref="AN57:AP57"/>
    <mergeCell ref="D58:H58"/>
    <mergeCell ref="J58:AF58"/>
    <mergeCell ref="AG58:AM58"/>
    <mergeCell ref="AN58:AP58"/>
  </mergeCells>
  <hyperlinks>
    <hyperlink ref="A55" location="'SO 101 - Komunikace a zpe...'!C2" display="/"/>
    <hyperlink ref="A56" location="'SO 301 - Odvodnění zpevně...'!C2" display="/"/>
    <hyperlink ref="A57" location="'SO 401 - Veřejné osvětlení'!C2" display="/"/>
    <hyperlink ref="A58" location="'VON - Vedlejší a ostatní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80"/>
  <sheetViews>
    <sheetView showFormulas="false" showGridLines="false" showRowColHeaders="true" showZeros="true" rightToLeft="false" tabSelected="true" showOutlineSymbols="true" defaultGridColor="true" view="normal" topLeftCell="E192" colorId="64" zoomScale="100" zoomScaleNormal="100" zoomScalePageLayoutView="100" workbookViewId="0">
      <selection pane="topLeft" activeCell="K202" activeCellId="0" sqref="K202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s="1" customFormat="tru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80</v>
      </c>
    </row>
    <row r="3" s="1" customFormat="tru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81</v>
      </c>
    </row>
    <row r="4" s="1" customFormat="true" ht="24.95" hidden="false" customHeight="true" outlineLevel="0" collapsed="false">
      <c r="B4" s="7"/>
      <c r="D4" s="8" t="s">
        <v>91</v>
      </c>
      <c r="L4" s="7"/>
      <c r="M4" s="99" t="s">
        <v>10</v>
      </c>
      <c r="AT4" s="4" t="s">
        <v>3</v>
      </c>
    </row>
    <row r="5" s="1" customFormat="true" ht="6.95" hidden="false" customHeight="true" outlineLevel="0" collapsed="false">
      <c r="B5" s="7"/>
      <c r="L5" s="7"/>
    </row>
    <row r="6" s="1" customFormat="true" ht="12" hidden="false" customHeight="true" outlineLevel="0" collapsed="false">
      <c r="B6" s="7"/>
      <c r="D6" s="16" t="s">
        <v>16</v>
      </c>
      <c r="L6" s="7"/>
    </row>
    <row r="7" s="1" customFormat="true" ht="16.5" hidden="false" customHeight="true" outlineLevel="0" collapsed="false">
      <c r="B7" s="7"/>
      <c r="E7" s="100" t="str">
        <f aca="false">'Rekapitulace stavby'!K6</f>
        <v>Veltrusy - rekonstrukce ulice Opletalova</v>
      </c>
      <c r="F7" s="100"/>
      <c r="G7" s="100"/>
      <c r="H7" s="100"/>
      <c r="L7" s="7"/>
    </row>
    <row r="8" s="28" customFormat="true" ht="12" hidden="false" customHeight="true" outlineLevel="0" collapsed="false">
      <c r="A8" s="23"/>
      <c r="B8" s="24"/>
      <c r="C8" s="23"/>
      <c r="D8" s="16" t="s">
        <v>92</v>
      </c>
      <c r="E8" s="23"/>
      <c r="F8" s="23"/>
      <c r="G8" s="23"/>
      <c r="H8" s="23"/>
      <c r="I8" s="23"/>
      <c r="J8" s="23"/>
      <c r="K8" s="23"/>
      <c r="L8" s="101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6.5" hidden="false" customHeight="true" outlineLevel="0" collapsed="false">
      <c r="A9" s="23"/>
      <c r="B9" s="24"/>
      <c r="C9" s="23"/>
      <c r="D9" s="23"/>
      <c r="E9" s="102" t="s">
        <v>93</v>
      </c>
      <c r="F9" s="102"/>
      <c r="G9" s="102"/>
      <c r="H9" s="102"/>
      <c r="I9" s="23"/>
      <c r="J9" s="23"/>
      <c r="K9" s="23"/>
      <c r="L9" s="101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.8" hidden="false" customHeight="false" outlineLevel="0" collapsed="false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101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2" hidden="false" customHeight="true" outlineLevel="0" collapsed="false">
      <c r="A11" s="23"/>
      <c r="B11" s="24"/>
      <c r="C11" s="23"/>
      <c r="D11" s="16" t="s">
        <v>18</v>
      </c>
      <c r="E11" s="23"/>
      <c r="F11" s="17"/>
      <c r="G11" s="23"/>
      <c r="H11" s="23"/>
      <c r="I11" s="16" t="s">
        <v>19</v>
      </c>
      <c r="J11" s="17"/>
      <c r="K11" s="23"/>
      <c r="L11" s="101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20</v>
      </c>
      <c r="E12" s="23"/>
      <c r="F12" s="17" t="s">
        <v>21</v>
      </c>
      <c r="G12" s="23"/>
      <c r="H12" s="23"/>
      <c r="I12" s="16" t="s">
        <v>22</v>
      </c>
      <c r="J12" s="103" t="str">
        <f aca="false">'Rekapitulace stavby'!AN8</f>
        <v>13. 7. 2020</v>
      </c>
      <c r="K12" s="23"/>
      <c r="L12" s="101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0.8" hidden="false" customHeight="true" outlineLevel="0" collapsed="false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101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12" hidden="false" customHeight="true" outlineLevel="0" collapsed="false">
      <c r="A14" s="23"/>
      <c r="B14" s="24"/>
      <c r="C14" s="23"/>
      <c r="D14" s="16" t="s">
        <v>24</v>
      </c>
      <c r="E14" s="23"/>
      <c r="F14" s="23"/>
      <c r="G14" s="23"/>
      <c r="H14" s="23"/>
      <c r="I14" s="16" t="s">
        <v>25</v>
      </c>
      <c r="J14" s="17"/>
      <c r="K14" s="23"/>
      <c r="L14" s="101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8" hidden="false" customHeight="true" outlineLevel="0" collapsed="false">
      <c r="A15" s="23"/>
      <c r="B15" s="24"/>
      <c r="C15" s="23"/>
      <c r="D15" s="23"/>
      <c r="E15" s="17" t="s">
        <v>26</v>
      </c>
      <c r="F15" s="23"/>
      <c r="G15" s="23"/>
      <c r="H15" s="23"/>
      <c r="I15" s="16" t="s">
        <v>27</v>
      </c>
      <c r="J15" s="17"/>
      <c r="K15" s="23"/>
      <c r="L15" s="101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6.95" hidden="false" customHeight="true" outlineLevel="0" collapsed="false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101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12" hidden="false" customHeight="true" outlineLevel="0" collapsed="false">
      <c r="A17" s="23"/>
      <c r="B17" s="24"/>
      <c r="C17" s="23"/>
      <c r="D17" s="16" t="s">
        <v>28</v>
      </c>
      <c r="E17" s="23"/>
      <c r="F17" s="23"/>
      <c r="G17" s="23"/>
      <c r="H17" s="23"/>
      <c r="I17" s="16" t="s">
        <v>25</v>
      </c>
      <c r="J17" s="18" t="str">
        <f aca="false">'Rekapitulace stavby'!AN13</f>
        <v>Vyplň údaj</v>
      </c>
      <c r="K17" s="23"/>
      <c r="L17" s="101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8" hidden="false" customHeight="true" outlineLevel="0" collapsed="false">
      <c r="A18" s="23"/>
      <c r="B18" s="24"/>
      <c r="C18" s="23"/>
      <c r="D18" s="23"/>
      <c r="E18" s="104" t="str">
        <f aca="false">'Rekapitulace stavby'!E14</f>
        <v>Vyplň údaj</v>
      </c>
      <c r="F18" s="104"/>
      <c r="G18" s="104"/>
      <c r="H18" s="104"/>
      <c r="I18" s="16" t="s">
        <v>27</v>
      </c>
      <c r="J18" s="18" t="str">
        <f aca="false">'Rekapitulace stavby'!AN14</f>
        <v>Vyplň údaj</v>
      </c>
      <c r="K18" s="23"/>
      <c r="L18" s="101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6.95" hidden="false" customHeight="true" outlineLevel="0" collapsed="false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101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12" hidden="false" customHeight="true" outlineLevel="0" collapsed="false">
      <c r="A20" s="23"/>
      <c r="B20" s="24"/>
      <c r="C20" s="23"/>
      <c r="D20" s="16" t="s">
        <v>30</v>
      </c>
      <c r="E20" s="23"/>
      <c r="F20" s="23"/>
      <c r="G20" s="23"/>
      <c r="H20" s="23"/>
      <c r="I20" s="16" t="s">
        <v>25</v>
      </c>
      <c r="J20" s="17"/>
      <c r="K20" s="23"/>
      <c r="L20" s="101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8" hidden="false" customHeight="true" outlineLevel="0" collapsed="false">
      <c r="A21" s="23"/>
      <c r="B21" s="24"/>
      <c r="C21" s="23"/>
      <c r="D21" s="23"/>
      <c r="E21" s="17" t="s">
        <v>31</v>
      </c>
      <c r="F21" s="23"/>
      <c r="G21" s="23"/>
      <c r="H21" s="23"/>
      <c r="I21" s="16" t="s">
        <v>27</v>
      </c>
      <c r="J21" s="17"/>
      <c r="K21" s="23"/>
      <c r="L21" s="101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6.95" hidden="false" customHeight="true" outlineLevel="0" collapsed="false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101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12" hidden="false" customHeight="true" outlineLevel="0" collapsed="false">
      <c r="A23" s="23"/>
      <c r="B23" s="24"/>
      <c r="C23" s="23"/>
      <c r="D23" s="16" t="s">
        <v>33</v>
      </c>
      <c r="E23" s="23"/>
      <c r="F23" s="23"/>
      <c r="G23" s="23"/>
      <c r="H23" s="23"/>
      <c r="I23" s="16" t="s">
        <v>25</v>
      </c>
      <c r="J23" s="17" t="str">
        <f aca="false">IF('Rekapitulace stavby'!AN19="","",'Rekapitulace stavby'!AN19)</f>
        <v/>
      </c>
      <c r="K23" s="23"/>
      <c r="L23" s="101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8" hidden="false" customHeight="true" outlineLevel="0" collapsed="false">
      <c r="A24" s="23"/>
      <c r="B24" s="24"/>
      <c r="C24" s="23"/>
      <c r="D24" s="23"/>
      <c r="E24" s="17" t="str">
        <f aca="false">IF('Rekapitulace stavby'!E20="","",'Rekapitulace stavby'!E20)</f>
        <v> </v>
      </c>
      <c r="F24" s="23"/>
      <c r="G24" s="23"/>
      <c r="H24" s="23"/>
      <c r="I24" s="16" t="s">
        <v>27</v>
      </c>
      <c r="J24" s="17" t="str">
        <f aca="false">IF('Rekapitulace stavby'!AN20="","",'Rekapitulace stavby'!AN20)</f>
        <v/>
      </c>
      <c r="K24" s="23"/>
      <c r="L24" s="101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28" customFormat="true" ht="6.95" hidden="false" customHeight="true" outlineLevel="0" collapsed="false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101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="28" customFormat="true" ht="12" hidden="false" customHeight="true" outlineLevel="0" collapsed="false">
      <c r="A26" s="23"/>
      <c r="B26" s="24"/>
      <c r="C26" s="23"/>
      <c r="D26" s="16" t="s">
        <v>35</v>
      </c>
      <c r="E26" s="23"/>
      <c r="F26" s="23"/>
      <c r="G26" s="23"/>
      <c r="H26" s="23"/>
      <c r="I26" s="23"/>
      <c r="J26" s="23"/>
      <c r="K26" s="23"/>
      <c r="L26" s="101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108" customFormat="true" ht="23.25" hidden="false" customHeight="true" outlineLevel="0" collapsed="false">
      <c r="A27" s="105"/>
      <c r="B27" s="106"/>
      <c r="C27" s="105"/>
      <c r="D27" s="105"/>
      <c r="E27" s="21" t="s">
        <v>94</v>
      </c>
      <c r="F27" s="21"/>
      <c r="G27" s="21"/>
      <c r="H27" s="21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8" customFormat="true" ht="6.95" hidden="false" customHeight="tru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1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67"/>
      <c r="E29" s="67"/>
      <c r="F29" s="67"/>
      <c r="G29" s="67"/>
      <c r="H29" s="67"/>
      <c r="I29" s="67"/>
      <c r="J29" s="67"/>
      <c r="K29" s="67"/>
      <c r="L29" s="101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25.45" hidden="false" customHeight="true" outlineLevel="0" collapsed="false">
      <c r="A30" s="23"/>
      <c r="B30" s="24"/>
      <c r="C30" s="23"/>
      <c r="D30" s="109" t="s">
        <v>37</v>
      </c>
      <c r="E30" s="23"/>
      <c r="F30" s="23"/>
      <c r="G30" s="23"/>
      <c r="H30" s="23"/>
      <c r="I30" s="23"/>
      <c r="J30" s="110" t="n">
        <f aca="false">ROUND(J92, 2)</f>
        <v>0</v>
      </c>
      <c r="K30" s="23"/>
      <c r="L30" s="101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6.95" hidden="false" customHeight="true" outlineLevel="0" collapsed="false">
      <c r="A31" s="23"/>
      <c r="B31" s="24"/>
      <c r="C31" s="23"/>
      <c r="D31" s="67"/>
      <c r="E31" s="67"/>
      <c r="F31" s="67"/>
      <c r="G31" s="67"/>
      <c r="H31" s="67"/>
      <c r="I31" s="67"/>
      <c r="J31" s="67"/>
      <c r="K31" s="67"/>
      <c r="L31" s="101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23"/>
      <c r="F32" s="111" t="s">
        <v>39</v>
      </c>
      <c r="G32" s="23"/>
      <c r="H32" s="23"/>
      <c r="I32" s="111" t="s">
        <v>38</v>
      </c>
      <c r="J32" s="111" t="s">
        <v>40</v>
      </c>
      <c r="K32" s="23"/>
      <c r="L32" s="101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false" customHeight="true" outlineLevel="0" collapsed="false">
      <c r="A33" s="23"/>
      <c r="B33" s="24"/>
      <c r="C33" s="23"/>
      <c r="D33" s="112" t="s">
        <v>41</v>
      </c>
      <c r="E33" s="16" t="s">
        <v>42</v>
      </c>
      <c r="F33" s="113" t="n">
        <f aca="false">ROUND((SUM(BE92:BE469)),  2)</f>
        <v>0</v>
      </c>
      <c r="G33" s="23"/>
      <c r="H33" s="23"/>
      <c r="I33" s="114" t="n">
        <v>0.21</v>
      </c>
      <c r="J33" s="113" t="n">
        <f aca="false">ROUND(((SUM(BE92:BE469))*I33),  2)</f>
        <v>0</v>
      </c>
      <c r="K33" s="23"/>
      <c r="L33" s="101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false" customHeight="true" outlineLevel="0" collapsed="false">
      <c r="A34" s="23"/>
      <c r="B34" s="24"/>
      <c r="C34" s="23"/>
      <c r="D34" s="23"/>
      <c r="E34" s="16" t="s">
        <v>43</v>
      </c>
      <c r="F34" s="113" t="n">
        <f aca="false">ROUND((SUM(BF92:BF469)),  2)</f>
        <v>0</v>
      </c>
      <c r="G34" s="23"/>
      <c r="H34" s="23"/>
      <c r="I34" s="114" t="n">
        <v>0.15</v>
      </c>
      <c r="J34" s="113" t="n">
        <f aca="false">ROUND(((SUM(BF92:BF469))*I34),  2)</f>
        <v>0</v>
      </c>
      <c r="K34" s="23"/>
      <c r="L34" s="101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44</v>
      </c>
      <c r="F35" s="113" t="n">
        <f aca="false">ROUND((SUM(BG92:BG469)),  2)</f>
        <v>0</v>
      </c>
      <c r="G35" s="23"/>
      <c r="H35" s="23"/>
      <c r="I35" s="114" t="n">
        <v>0.21</v>
      </c>
      <c r="J35" s="113" t="n">
        <f aca="false">0</f>
        <v>0</v>
      </c>
      <c r="K35" s="23"/>
      <c r="L35" s="101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14.4" hidden="true" customHeight="true" outlineLevel="0" collapsed="false">
      <c r="A36" s="23"/>
      <c r="B36" s="24"/>
      <c r="C36" s="23"/>
      <c r="D36" s="23"/>
      <c r="E36" s="16" t="s">
        <v>45</v>
      </c>
      <c r="F36" s="113" t="n">
        <f aca="false">ROUND((SUM(BH92:BH469)),  2)</f>
        <v>0</v>
      </c>
      <c r="G36" s="23"/>
      <c r="H36" s="23"/>
      <c r="I36" s="114" t="n">
        <v>0.15</v>
      </c>
      <c r="J36" s="113" t="n">
        <f aca="false">0</f>
        <v>0</v>
      </c>
      <c r="K36" s="23"/>
      <c r="L36" s="101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14.4" hidden="true" customHeight="true" outlineLevel="0" collapsed="false">
      <c r="A37" s="23"/>
      <c r="B37" s="24"/>
      <c r="C37" s="23"/>
      <c r="D37" s="23"/>
      <c r="E37" s="16" t="s">
        <v>46</v>
      </c>
      <c r="F37" s="113" t="n">
        <f aca="false">ROUND((SUM(BI92:BI469)),  2)</f>
        <v>0</v>
      </c>
      <c r="G37" s="23"/>
      <c r="H37" s="23"/>
      <c r="I37" s="114" t="n">
        <v>0</v>
      </c>
      <c r="J37" s="113" t="n">
        <f aca="false">0</f>
        <v>0</v>
      </c>
      <c r="K37" s="23"/>
      <c r="L37" s="101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6.95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101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="28" customFormat="true" ht="25.45" hidden="false" customHeight="true" outlineLevel="0" collapsed="false">
      <c r="A39" s="23"/>
      <c r="B39" s="24"/>
      <c r="C39" s="115"/>
      <c r="D39" s="116" t="s">
        <v>47</v>
      </c>
      <c r="E39" s="59"/>
      <c r="F39" s="59"/>
      <c r="G39" s="117" t="s">
        <v>48</v>
      </c>
      <c r="H39" s="118" t="s">
        <v>49</v>
      </c>
      <c r="I39" s="59"/>
      <c r="J39" s="119" t="n">
        <f aca="false">SUM(J30:J37)</f>
        <v>0</v>
      </c>
      <c r="K39" s="120"/>
      <c r="L39" s="101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="28" customFormat="true" ht="14.4" hidden="false" customHeight="true" outlineLevel="0" collapsed="false">
      <c r="A40" s="23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101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4" s="28" customFormat="true" ht="6.95" hidden="false" customHeight="true" outlineLevel="0" collapsed="false">
      <c r="A44" s="23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01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="28" customFormat="true" ht="24.95" hidden="false" customHeight="true" outlineLevel="0" collapsed="false">
      <c r="A45" s="23"/>
      <c r="B45" s="24"/>
      <c r="C45" s="8" t="s">
        <v>95</v>
      </c>
      <c r="D45" s="23"/>
      <c r="E45" s="23"/>
      <c r="F45" s="23"/>
      <c r="G45" s="23"/>
      <c r="H45" s="23"/>
      <c r="I45" s="23"/>
      <c r="J45" s="23"/>
      <c r="K45" s="23"/>
      <c r="L45" s="101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="28" customFormat="true" ht="6.95" hidden="false" customHeight="true" outlineLevel="0" collapsed="false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101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="28" customFormat="true" ht="12" hidden="false" customHeight="true" outlineLevel="0" collapsed="false">
      <c r="A47" s="23"/>
      <c r="B47" s="24"/>
      <c r="C47" s="16" t="s">
        <v>16</v>
      </c>
      <c r="D47" s="23"/>
      <c r="E47" s="23"/>
      <c r="F47" s="23"/>
      <c r="G47" s="23"/>
      <c r="H47" s="23"/>
      <c r="I47" s="23"/>
      <c r="J47" s="23"/>
      <c r="K47" s="23"/>
      <c r="L47" s="101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="28" customFormat="true" ht="16.5" hidden="false" customHeight="true" outlineLevel="0" collapsed="false">
      <c r="A48" s="23"/>
      <c r="B48" s="24"/>
      <c r="C48" s="23"/>
      <c r="D48" s="23"/>
      <c r="E48" s="100" t="str">
        <f aca="false">E7</f>
        <v>Veltrusy - rekonstrukce ulice Opletalova</v>
      </c>
      <c r="F48" s="100"/>
      <c r="G48" s="100"/>
      <c r="H48" s="100"/>
      <c r="I48" s="23"/>
      <c r="J48" s="23"/>
      <c r="K48" s="23"/>
      <c r="L48" s="101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="28" customFormat="true" ht="12" hidden="false" customHeight="true" outlineLevel="0" collapsed="false">
      <c r="A49" s="23"/>
      <c r="B49" s="24"/>
      <c r="C49" s="16" t="s">
        <v>92</v>
      </c>
      <c r="D49" s="23"/>
      <c r="E49" s="23"/>
      <c r="F49" s="23"/>
      <c r="G49" s="23"/>
      <c r="H49" s="23"/>
      <c r="I49" s="23"/>
      <c r="J49" s="23"/>
      <c r="K49" s="23"/>
      <c r="L49" s="101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="28" customFormat="true" ht="16.5" hidden="false" customHeight="true" outlineLevel="0" collapsed="false">
      <c r="A50" s="23"/>
      <c r="B50" s="24"/>
      <c r="C50" s="23"/>
      <c r="D50" s="23"/>
      <c r="E50" s="102" t="str">
        <f aca="false">E9</f>
        <v>SO 101 - Komunikace a zpevněné plochy</v>
      </c>
      <c r="F50" s="102"/>
      <c r="G50" s="102"/>
      <c r="H50" s="102"/>
      <c r="I50" s="23"/>
      <c r="J50" s="23"/>
      <c r="K50" s="23"/>
      <c r="L50" s="101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="28" customFormat="true" ht="6.95" hidden="false" customHeight="true" outlineLevel="0" collapsed="false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101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="28" customFormat="true" ht="12" hidden="false" customHeight="true" outlineLevel="0" collapsed="false">
      <c r="A52" s="23"/>
      <c r="B52" s="24"/>
      <c r="C52" s="16" t="s">
        <v>20</v>
      </c>
      <c r="D52" s="23"/>
      <c r="E52" s="23"/>
      <c r="F52" s="17" t="str">
        <f aca="false">F12</f>
        <v>Veltrusy, křiž. s ulicí Riegrova</v>
      </c>
      <c r="G52" s="23"/>
      <c r="H52" s="23"/>
      <c r="I52" s="16" t="s">
        <v>22</v>
      </c>
      <c r="J52" s="103" t="str">
        <f aca="false">IF(J12="","",J12)</f>
        <v>13. 7. 2020</v>
      </c>
      <c r="K52" s="23"/>
      <c r="L52" s="101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="28" customFormat="true" ht="6.95" hidden="false" customHeight="true" outlineLevel="0" collapsed="false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101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="28" customFormat="true" ht="25.65" hidden="false" customHeight="true" outlineLevel="0" collapsed="false">
      <c r="A54" s="23"/>
      <c r="B54" s="24"/>
      <c r="C54" s="16" t="s">
        <v>24</v>
      </c>
      <c r="D54" s="23"/>
      <c r="E54" s="23"/>
      <c r="F54" s="17" t="str">
        <f aca="false">E15</f>
        <v>Město Veltrusy</v>
      </c>
      <c r="G54" s="23"/>
      <c r="H54" s="23"/>
      <c r="I54" s="16" t="s">
        <v>30</v>
      </c>
      <c r="J54" s="121" t="str">
        <f aca="false">E21</f>
        <v>MKdoprava, Ing. Miroslav Kalina</v>
      </c>
      <c r="K54" s="23"/>
      <c r="L54" s="101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="28" customFormat="true" ht="15.15" hidden="false" customHeight="true" outlineLevel="0" collapsed="false">
      <c r="A55" s="23"/>
      <c r="B55" s="24"/>
      <c r="C55" s="16" t="s">
        <v>28</v>
      </c>
      <c r="D55" s="23"/>
      <c r="E55" s="23"/>
      <c r="F55" s="17" t="str">
        <f aca="false">IF(E18="","",E18)</f>
        <v>Vyplň údaj</v>
      </c>
      <c r="G55" s="23"/>
      <c r="H55" s="23"/>
      <c r="I55" s="16" t="s">
        <v>33</v>
      </c>
      <c r="J55" s="121" t="str">
        <f aca="false">E24</f>
        <v> </v>
      </c>
      <c r="K55" s="23"/>
      <c r="L55" s="101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="28" customFormat="true" ht="10.3" hidden="false" customHeight="true" outlineLevel="0" collapsed="false">
      <c r="A56" s="23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101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="28" customFormat="true" ht="29.3" hidden="false" customHeight="true" outlineLevel="0" collapsed="false">
      <c r="A57" s="23"/>
      <c r="B57" s="24"/>
      <c r="C57" s="122" t="s">
        <v>96</v>
      </c>
      <c r="D57" s="115"/>
      <c r="E57" s="115"/>
      <c r="F57" s="115"/>
      <c r="G57" s="115"/>
      <c r="H57" s="115"/>
      <c r="I57" s="115"/>
      <c r="J57" s="123" t="s">
        <v>97</v>
      </c>
      <c r="K57" s="115"/>
      <c r="L57" s="101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="28" customFormat="true" ht="10.3" hidden="false" customHeight="true" outlineLevel="0" collapsed="false">
      <c r="A58" s="23"/>
      <c r="B58" s="24"/>
      <c r="C58" s="23"/>
      <c r="D58" s="23"/>
      <c r="E58" s="23"/>
      <c r="F58" s="23"/>
      <c r="G58" s="23"/>
      <c r="H58" s="23"/>
      <c r="I58" s="23"/>
      <c r="J58" s="23"/>
      <c r="K58" s="23"/>
      <c r="L58" s="101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="28" customFormat="true" ht="22.8" hidden="false" customHeight="true" outlineLevel="0" collapsed="false">
      <c r="A59" s="23"/>
      <c r="B59" s="24"/>
      <c r="C59" s="124" t="s">
        <v>69</v>
      </c>
      <c r="D59" s="23"/>
      <c r="E59" s="23"/>
      <c r="F59" s="23"/>
      <c r="G59" s="23"/>
      <c r="H59" s="23"/>
      <c r="I59" s="23"/>
      <c r="J59" s="110" t="n">
        <f aca="false">J92</f>
        <v>0</v>
      </c>
      <c r="K59" s="23"/>
      <c r="L59" s="101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U59" s="4" t="s">
        <v>98</v>
      </c>
    </row>
    <row r="60" s="125" customFormat="true" ht="24.95" hidden="false" customHeight="true" outlineLevel="0" collapsed="false">
      <c r="B60" s="126"/>
      <c r="D60" s="127" t="s">
        <v>99</v>
      </c>
      <c r="E60" s="128"/>
      <c r="F60" s="128"/>
      <c r="G60" s="128"/>
      <c r="H60" s="128"/>
      <c r="I60" s="128"/>
      <c r="J60" s="129" t="n">
        <f aca="false">J93</f>
        <v>0</v>
      </c>
      <c r="L60" s="126"/>
    </row>
    <row r="61" s="130" customFormat="true" ht="19.9" hidden="false" customHeight="true" outlineLevel="0" collapsed="false">
      <c r="B61" s="131"/>
      <c r="D61" s="132" t="s">
        <v>100</v>
      </c>
      <c r="E61" s="133"/>
      <c r="F61" s="133"/>
      <c r="G61" s="133"/>
      <c r="H61" s="133"/>
      <c r="I61" s="133"/>
      <c r="J61" s="134" t="n">
        <f aca="false">J94</f>
        <v>0</v>
      </c>
      <c r="L61" s="131"/>
    </row>
    <row r="62" s="130" customFormat="true" ht="19.9" hidden="false" customHeight="true" outlineLevel="0" collapsed="false">
      <c r="B62" s="131"/>
      <c r="D62" s="132" t="s">
        <v>101</v>
      </c>
      <c r="E62" s="133"/>
      <c r="F62" s="133"/>
      <c r="G62" s="133"/>
      <c r="H62" s="133"/>
      <c r="I62" s="133"/>
      <c r="J62" s="134" t="n">
        <f aca="false">J209</f>
        <v>0</v>
      </c>
      <c r="L62" s="131"/>
    </row>
    <row r="63" s="130" customFormat="true" ht="19.9" hidden="false" customHeight="true" outlineLevel="0" collapsed="false">
      <c r="B63" s="131"/>
      <c r="D63" s="132" t="s">
        <v>102</v>
      </c>
      <c r="E63" s="133"/>
      <c r="F63" s="133"/>
      <c r="G63" s="133"/>
      <c r="H63" s="133"/>
      <c r="I63" s="133"/>
      <c r="J63" s="134" t="n">
        <f aca="false">J223</f>
        <v>0</v>
      </c>
      <c r="L63" s="131"/>
    </row>
    <row r="64" s="130" customFormat="true" ht="19.9" hidden="false" customHeight="true" outlineLevel="0" collapsed="false">
      <c r="B64" s="131"/>
      <c r="D64" s="132" t="s">
        <v>103</v>
      </c>
      <c r="E64" s="133"/>
      <c r="F64" s="133"/>
      <c r="G64" s="133"/>
      <c r="H64" s="133"/>
      <c r="I64" s="133"/>
      <c r="J64" s="134" t="n">
        <f aca="false">J243</f>
        <v>0</v>
      </c>
      <c r="L64" s="131"/>
    </row>
    <row r="65" s="130" customFormat="true" ht="19.9" hidden="false" customHeight="true" outlineLevel="0" collapsed="false">
      <c r="B65" s="131"/>
      <c r="D65" s="132" t="s">
        <v>104</v>
      </c>
      <c r="E65" s="133"/>
      <c r="F65" s="133"/>
      <c r="G65" s="133"/>
      <c r="H65" s="133"/>
      <c r="I65" s="133"/>
      <c r="J65" s="134" t="n">
        <f aca="false">J249</f>
        <v>0</v>
      </c>
      <c r="L65" s="131"/>
    </row>
    <row r="66" s="130" customFormat="true" ht="19.9" hidden="false" customHeight="true" outlineLevel="0" collapsed="false">
      <c r="B66" s="131"/>
      <c r="D66" s="132" t="s">
        <v>105</v>
      </c>
      <c r="E66" s="133"/>
      <c r="F66" s="133"/>
      <c r="G66" s="133"/>
      <c r="H66" s="133"/>
      <c r="I66" s="133"/>
      <c r="J66" s="134" t="n">
        <f aca="false">J349</f>
        <v>0</v>
      </c>
      <c r="L66" s="131"/>
    </row>
    <row r="67" s="130" customFormat="true" ht="19.9" hidden="false" customHeight="true" outlineLevel="0" collapsed="false">
      <c r="B67" s="131"/>
      <c r="D67" s="132" t="s">
        <v>106</v>
      </c>
      <c r="E67" s="133"/>
      <c r="F67" s="133"/>
      <c r="G67" s="133"/>
      <c r="H67" s="133"/>
      <c r="I67" s="133"/>
      <c r="J67" s="134" t="n">
        <f aca="false">J438</f>
        <v>0</v>
      </c>
      <c r="L67" s="131"/>
    </row>
    <row r="68" s="130" customFormat="true" ht="19.9" hidden="false" customHeight="true" outlineLevel="0" collapsed="false">
      <c r="B68" s="131"/>
      <c r="D68" s="132" t="s">
        <v>107</v>
      </c>
      <c r="E68" s="133"/>
      <c r="F68" s="133"/>
      <c r="G68" s="133"/>
      <c r="H68" s="133"/>
      <c r="I68" s="133"/>
      <c r="J68" s="134" t="n">
        <f aca="false">J454</f>
        <v>0</v>
      </c>
      <c r="L68" s="131"/>
    </row>
    <row r="69" s="125" customFormat="true" ht="24.95" hidden="false" customHeight="true" outlineLevel="0" collapsed="false">
      <c r="B69" s="126"/>
      <c r="D69" s="127" t="s">
        <v>108</v>
      </c>
      <c r="E69" s="128"/>
      <c r="F69" s="128"/>
      <c r="G69" s="128"/>
      <c r="H69" s="128"/>
      <c r="I69" s="128"/>
      <c r="J69" s="129" t="n">
        <f aca="false">J457</f>
        <v>0</v>
      </c>
      <c r="L69" s="126"/>
    </row>
    <row r="70" s="130" customFormat="true" ht="19.9" hidden="false" customHeight="true" outlineLevel="0" collapsed="false">
      <c r="B70" s="131"/>
      <c r="D70" s="132" t="s">
        <v>109</v>
      </c>
      <c r="E70" s="133"/>
      <c r="F70" s="133"/>
      <c r="G70" s="133"/>
      <c r="H70" s="133"/>
      <c r="I70" s="133"/>
      <c r="J70" s="134" t="n">
        <f aca="false">J458</f>
        <v>0</v>
      </c>
      <c r="L70" s="131"/>
    </row>
    <row r="71" s="125" customFormat="true" ht="24.95" hidden="false" customHeight="true" outlineLevel="0" collapsed="false">
      <c r="B71" s="126"/>
      <c r="D71" s="127" t="s">
        <v>110</v>
      </c>
      <c r="E71" s="128"/>
      <c r="F71" s="128"/>
      <c r="G71" s="128"/>
      <c r="H71" s="128"/>
      <c r="I71" s="128"/>
      <c r="J71" s="129" t="n">
        <f aca="false">J465</f>
        <v>0</v>
      </c>
      <c r="L71" s="126"/>
    </row>
    <row r="72" s="130" customFormat="true" ht="19.9" hidden="false" customHeight="true" outlineLevel="0" collapsed="false">
      <c r="B72" s="131"/>
      <c r="D72" s="132" t="s">
        <v>111</v>
      </c>
      <c r="E72" s="133"/>
      <c r="F72" s="133"/>
      <c r="G72" s="133"/>
      <c r="H72" s="133"/>
      <c r="I72" s="133"/>
      <c r="J72" s="134" t="n">
        <f aca="false">J466</f>
        <v>0</v>
      </c>
      <c r="L72" s="131"/>
    </row>
    <row r="73" s="28" customFormat="true" ht="21.85" hidden="false" customHeight="true" outlineLevel="0" collapsed="false">
      <c r="A73" s="23"/>
      <c r="B73" s="24"/>
      <c r="C73" s="23"/>
      <c r="D73" s="23"/>
      <c r="E73" s="23"/>
      <c r="F73" s="23"/>
      <c r="G73" s="23"/>
      <c r="H73" s="23"/>
      <c r="I73" s="23"/>
      <c r="J73" s="23"/>
      <c r="K73" s="23"/>
      <c r="L73" s="101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</row>
    <row r="74" s="28" customFormat="true" ht="6.95" hidden="false" customHeight="true" outlineLevel="0" collapsed="false">
      <c r="A74" s="23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01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8" s="28" customFormat="true" ht="6.95" hidden="false" customHeight="true" outlineLevel="0" collapsed="false">
      <c r="A78" s="23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01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="28" customFormat="true" ht="24.95" hidden="false" customHeight="true" outlineLevel="0" collapsed="false">
      <c r="A79" s="23"/>
      <c r="B79" s="24"/>
      <c r="C79" s="8" t="s">
        <v>112</v>
      </c>
      <c r="D79" s="23"/>
      <c r="E79" s="23"/>
      <c r="F79" s="23"/>
      <c r="G79" s="23"/>
      <c r="H79" s="23"/>
      <c r="I79" s="23"/>
      <c r="J79" s="23"/>
      <c r="K79" s="23"/>
      <c r="L79" s="101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="28" customFormat="true" ht="6.95" hidden="false" customHeight="true" outlineLevel="0" collapsed="false">
      <c r="A80" s="23"/>
      <c r="B80" s="24"/>
      <c r="C80" s="23"/>
      <c r="D80" s="23"/>
      <c r="E80" s="23"/>
      <c r="F80" s="23"/>
      <c r="G80" s="23"/>
      <c r="H80" s="23"/>
      <c r="I80" s="23"/>
      <c r="J80" s="23"/>
      <c r="K80" s="23"/>
      <c r="L80" s="101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="28" customFormat="true" ht="12" hidden="false" customHeight="true" outlineLevel="0" collapsed="false">
      <c r="A81" s="23"/>
      <c r="B81" s="24"/>
      <c r="C81" s="16" t="s">
        <v>16</v>
      </c>
      <c r="D81" s="23"/>
      <c r="E81" s="23"/>
      <c r="F81" s="23"/>
      <c r="G81" s="23"/>
      <c r="H81" s="23"/>
      <c r="I81" s="23"/>
      <c r="J81" s="23"/>
      <c r="K81" s="23"/>
      <c r="L81" s="101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16.5" hidden="false" customHeight="true" outlineLevel="0" collapsed="false">
      <c r="A82" s="23"/>
      <c r="B82" s="24"/>
      <c r="C82" s="23"/>
      <c r="D82" s="23"/>
      <c r="E82" s="100" t="str">
        <f aca="false">E7</f>
        <v>Veltrusy - rekonstrukce ulice Opletalova</v>
      </c>
      <c r="F82" s="100"/>
      <c r="G82" s="100"/>
      <c r="H82" s="100"/>
      <c r="I82" s="23"/>
      <c r="J82" s="23"/>
      <c r="K82" s="23"/>
      <c r="L82" s="101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12" hidden="false" customHeight="true" outlineLevel="0" collapsed="false">
      <c r="A83" s="23"/>
      <c r="B83" s="24"/>
      <c r="C83" s="16" t="s">
        <v>92</v>
      </c>
      <c r="D83" s="23"/>
      <c r="E83" s="23"/>
      <c r="F83" s="23"/>
      <c r="G83" s="23"/>
      <c r="H83" s="23"/>
      <c r="I83" s="23"/>
      <c r="J83" s="23"/>
      <c r="K83" s="23"/>
      <c r="L83" s="101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16.5" hidden="false" customHeight="true" outlineLevel="0" collapsed="false">
      <c r="A84" s="23"/>
      <c r="B84" s="24"/>
      <c r="C84" s="23"/>
      <c r="D84" s="23"/>
      <c r="E84" s="102" t="str">
        <f aca="false">E9</f>
        <v>SO 101 - Komunikace a zpevněné plochy</v>
      </c>
      <c r="F84" s="102"/>
      <c r="G84" s="102"/>
      <c r="H84" s="102"/>
      <c r="I84" s="23"/>
      <c r="J84" s="23"/>
      <c r="K84" s="23"/>
      <c r="L84" s="101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6.95" hidden="false" customHeight="true" outlineLevel="0" collapsed="false">
      <c r="A85" s="23"/>
      <c r="B85" s="24"/>
      <c r="C85" s="23"/>
      <c r="D85" s="23"/>
      <c r="E85" s="23"/>
      <c r="F85" s="23"/>
      <c r="G85" s="23"/>
      <c r="H85" s="23"/>
      <c r="I85" s="23"/>
      <c r="J85" s="23"/>
      <c r="K85" s="23"/>
      <c r="L85" s="101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12" hidden="false" customHeight="true" outlineLevel="0" collapsed="false">
      <c r="A86" s="23"/>
      <c r="B86" s="24"/>
      <c r="C86" s="16" t="s">
        <v>20</v>
      </c>
      <c r="D86" s="23"/>
      <c r="E86" s="23"/>
      <c r="F86" s="17" t="str">
        <f aca="false">F12</f>
        <v>Veltrusy, křiž. s ulicí Riegrova</v>
      </c>
      <c r="G86" s="23"/>
      <c r="H86" s="23"/>
      <c r="I86" s="16" t="s">
        <v>22</v>
      </c>
      <c r="J86" s="103" t="str">
        <f aca="false">IF(J12="","",J12)</f>
        <v>13. 7. 2020</v>
      </c>
      <c r="K86" s="23"/>
      <c r="L86" s="101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6.95" hidden="false" customHeight="true" outlineLevel="0" collapsed="false">
      <c r="A87" s="23"/>
      <c r="B87" s="24"/>
      <c r="C87" s="23"/>
      <c r="D87" s="23"/>
      <c r="E87" s="23"/>
      <c r="F87" s="23"/>
      <c r="G87" s="23"/>
      <c r="H87" s="23"/>
      <c r="I87" s="23"/>
      <c r="J87" s="23"/>
      <c r="K87" s="23"/>
      <c r="L87" s="101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28" customFormat="true" ht="25.65" hidden="false" customHeight="true" outlineLevel="0" collapsed="false">
      <c r="A88" s="23"/>
      <c r="B88" s="24"/>
      <c r="C88" s="16" t="s">
        <v>24</v>
      </c>
      <c r="D88" s="23"/>
      <c r="E88" s="23"/>
      <c r="F88" s="17" t="str">
        <f aca="false">E15</f>
        <v>Město Veltrusy</v>
      </c>
      <c r="G88" s="23"/>
      <c r="H88" s="23"/>
      <c r="I88" s="16" t="s">
        <v>30</v>
      </c>
      <c r="J88" s="121" t="str">
        <f aca="false">E21</f>
        <v>MKdoprava, Ing. Miroslav Kalina</v>
      </c>
      <c r="K88" s="23"/>
      <c r="L88" s="101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="28" customFormat="true" ht="15.15" hidden="false" customHeight="true" outlineLevel="0" collapsed="false">
      <c r="A89" s="23"/>
      <c r="B89" s="24"/>
      <c r="C89" s="16" t="s">
        <v>28</v>
      </c>
      <c r="D89" s="23"/>
      <c r="E89" s="23"/>
      <c r="F89" s="17" t="str">
        <f aca="false">IF(E18="","",E18)</f>
        <v>Vyplň údaj</v>
      </c>
      <c r="G89" s="23"/>
      <c r="H89" s="23"/>
      <c r="I89" s="16" t="s">
        <v>33</v>
      </c>
      <c r="J89" s="121" t="str">
        <f aca="false">E24</f>
        <v> </v>
      </c>
      <c r="K89" s="23"/>
      <c r="L89" s="101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="28" customFormat="true" ht="10.3" hidden="false" customHeight="true" outlineLevel="0" collapsed="false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101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="141" customFormat="true" ht="29.3" hidden="false" customHeight="true" outlineLevel="0" collapsed="false">
      <c r="A91" s="135"/>
      <c r="B91" s="136"/>
      <c r="C91" s="137" t="s">
        <v>113</v>
      </c>
      <c r="D91" s="138" t="s">
        <v>56</v>
      </c>
      <c r="E91" s="138" t="s">
        <v>52</v>
      </c>
      <c r="F91" s="138" t="s">
        <v>53</v>
      </c>
      <c r="G91" s="138" t="s">
        <v>114</v>
      </c>
      <c r="H91" s="138" t="s">
        <v>115</v>
      </c>
      <c r="I91" s="138" t="s">
        <v>116</v>
      </c>
      <c r="J91" s="138" t="s">
        <v>97</v>
      </c>
      <c r="K91" s="139" t="s">
        <v>117</v>
      </c>
      <c r="L91" s="140"/>
      <c r="M91" s="63"/>
      <c r="N91" s="64" t="s">
        <v>41</v>
      </c>
      <c r="O91" s="64" t="s">
        <v>118</v>
      </c>
      <c r="P91" s="64" t="s">
        <v>119</v>
      </c>
      <c r="Q91" s="64" t="s">
        <v>120</v>
      </c>
      <c r="R91" s="64" t="s">
        <v>121</v>
      </c>
      <c r="S91" s="64" t="s">
        <v>122</v>
      </c>
      <c r="T91" s="65" t="s">
        <v>123</v>
      </c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</row>
    <row r="92" s="28" customFormat="true" ht="22.8" hidden="false" customHeight="true" outlineLevel="0" collapsed="false">
      <c r="A92" s="23"/>
      <c r="B92" s="24"/>
      <c r="C92" s="71" t="s">
        <v>124</v>
      </c>
      <c r="D92" s="23"/>
      <c r="E92" s="23"/>
      <c r="F92" s="23"/>
      <c r="G92" s="23"/>
      <c r="H92" s="23"/>
      <c r="I92" s="23"/>
      <c r="J92" s="142" t="n">
        <f aca="false">BK92</f>
        <v>0</v>
      </c>
      <c r="K92" s="23"/>
      <c r="L92" s="24"/>
      <c r="M92" s="66"/>
      <c r="N92" s="54"/>
      <c r="O92" s="67"/>
      <c r="P92" s="143" t="n">
        <f aca="false">P93+P457+P465</f>
        <v>0</v>
      </c>
      <c r="Q92" s="67"/>
      <c r="R92" s="143" t="n">
        <f aca="false">R93+R457+R465</f>
        <v>117.2934396</v>
      </c>
      <c r="S92" s="67"/>
      <c r="T92" s="144" t="n">
        <f aca="false">T93+T457+T465</f>
        <v>20.01208</v>
      </c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T92" s="4" t="s">
        <v>70</v>
      </c>
      <c r="AU92" s="4" t="s">
        <v>98</v>
      </c>
      <c r="BK92" s="145" t="n">
        <f aca="false">BK93+BK457+BK465</f>
        <v>0</v>
      </c>
    </row>
    <row r="93" s="146" customFormat="true" ht="25.9" hidden="false" customHeight="true" outlineLevel="0" collapsed="false">
      <c r="B93" s="147"/>
      <c r="D93" s="148" t="s">
        <v>70</v>
      </c>
      <c r="E93" s="149" t="s">
        <v>125</v>
      </c>
      <c r="F93" s="149" t="s">
        <v>126</v>
      </c>
      <c r="I93" s="150"/>
      <c r="J93" s="151" t="n">
        <f aca="false">BK93</f>
        <v>0</v>
      </c>
      <c r="L93" s="147"/>
      <c r="M93" s="152"/>
      <c r="N93" s="153"/>
      <c r="O93" s="153"/>
      <c r="P93" s="154" t="n">
        <f aca="false">P94+P209+P223+P243+P249+P349+P438+P454</f>
        <v>0</v>
      </c>
      <c r="Q93" s="153"/>
      <c r="R93" s="154" t="n">
        <f aca="false">R94+R209+R223+R243+R249+R349+R438+R454</f>
        <v>111.8727396</v>
      </c>
      <c r="S93" s="153"/>
      <c r="T93" s="155" t="n">
        <f aca="false">T94+T209+T223+T243+T249+T349+T438+T454</f>
        <v>20.01208</v>
      </c>
      <c r="AR93" s="148" t="s">
        <v>79</v>
      </c>
      <c r="AT93" s="156" t="s">
        <v>70</v>
      </c>
      <c r="AU93" s="156" t="s">
        <v>71</v>
      </c>
      <c r="AY93" s="148" t="s">
        <v>127</v>
      </c>
      <c r="BK93" s="157" t="n">
        <f aca="false">BK94+BK209+BK223+BK243+BK249+BK349+BK438+BK454</f>
        <v>0</v>
      </c>
    </row>
    <row r="94" s="146" customFormat="true" ht="22.8" hidden="false" customHeight="true" outlineLevel="0" collapsed="false">
      <c r="B94" s="147"/>
      <c r="D94" s="148" t="s">
        <v>70</v>
      </c>
      <c r="E94" s="158" t="s">
        <v>79</v>
      </c>
      <c r="F94" s="158" t="s">
        <v>128</v>
      </c>
      <c r="I94" s="150"/>
      <c r="J94" s="159" t="n">
        <f aca="false">BK94</f>
        <v>0</v>
      </c>
      <c r="L94" s="147"/>
      <c r="M94" s="152"/>
      <c r="N94" s="153"/>
      <c r="O94" s="153"/>
      <c r="P94" s="154" t="n">
        <f aca="false">SUM(P95:P208)</f>
        <v>0</v>
      </c>
      <c r="Q94" s="153"/>
      <c r="R94" s="154" t="n">
        <f aca="false">SUM(R95:R208)</f>
        <v>3.5775</v>
      </c>
      <c r="S94" s="153"/>
      <c r="T94" s="155" t="n">
        <f aca="false">SUM(T95:T208)</f>
        <v>13.445</v>
      </c>
      <c r="AR94" s="148" t="s">
        <v>79</v>
      </c>
      <c r="AT94" s="156" t="s">
        <v>70</v>
      </c>
      <c r="AU94" s="156" t="s">
        <v>79</v>
      </c>
      <c r="AY94" s="148" t="s">
        <v>127</v>
      </c>
      <c r="BK94" s="157" t="n">
        <f aca="false">SUM(BK95:BK208)</f>
        <v>0</v>
      </c>
    </row>
    <row r="95" s="28" customFormat="true" ht="21.75" hidden="false" customHeight="true" outlineLevel="0" collapsed="false">
      <c r="A95" s="23"/>
      <c r="B95" s="160"/>
      <c r="C95" s="161" t="s">
        <v>79</v>
      </c>
      <c r="D95" s="161" t="s">
        <v>129</v>
      </c>
      <c r="E95" s="162" t="s">
        <v>130</v>
      </c>
      <c r="F95" s="163" t="s">
        <v>131</v>
      </c>
      <c r="G95" s="164" t="s">
        <v>132</v>
      </c>
      <c r="H95" s="165" t="n">
        <v>5</v>
      </c>
      <c r="I95" s="166"/>
      <c r="J95" s="167" t="n">
        <f aca="false">ROUND(I95*H95,2)</f>
        <v>0</v>
      </c>
      <c r="K95" s="163" t="s">
        <v>133</v>
      </c>
      <c r="L95" s="24"/>
      <c r="M95" s="168"/>
      <c r="N95" s="169" t="s">
        <v>42</v>
      </c>
      <c r="O95" s="56"/>
      <c r="P95" s="170" t="n">
        <f aca="false">O95*H95</f>
        <v>0</v>
      </c>
      <c r="Q95" s="170" t="n">
        <v>0</v>
      </c>
      <c r="R95" s="170" t="n">
        <f aca="false">Q95*H95</f>
        <v>0</v>
      </c>
      <c r="S95" s="170" t="n">
        <v>0</v>
      </c>
      <c r="T95" s="171" t="n">
        <f aca="false">S95*H95</f>
        <v>0</v>
      </c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R95" s="172" t="s">
        <v>134</v>
      </c>
      <c r="AT95" s="172" t="s">
        <v>129</v>
      </c>
      <c r="AU95" s="172" t="s">
        <v>81</v>
      </c>
      <c r="AY95" s="4" t="s">
        <v>127</v>
      </c>
      <c r="BE95" s="173" t="n">
        <f aca="false">IF(N95="základní",J95,0)</f>
        <v>0</v>
      </c>
      <c r="BF95" s="173" t="n">
        <f aca="false">IF(N95="snížená",J95,0)</f>
        <v>0</v>
      </c>
      <c r="BG95" s="173" t="n">
        <f aca="false">IF(N95="zákl. přenesená",J95,0)</f>
        <v>0</v>
      </c>
      <c r="BH95" s="173" t="n">
        <f aca="false">IF(N95="sníž. přenesená",J95,0)</f>
        <v>0</v>
      </c>
      <c r="BI95" s="173" t="n">
        <f aca="false">IF(N95="nulová",J95,0)</f>
        <v>0</v>
      </c>
      <c r="BJ95" s="4" t="s">
        <v>79</v>
      </c>
      <c r="BK95" s="173" t="n">
        <f aca="false">ROUND(I95*H95,2)</f>
        <v>0</v>
      </c>
      <c r="BL95" s="4" t="s">
        <v>134</v>
      </c>
      <c r="BM95" s="172" t="s">
        <v>135</v>
      </c>
    </row>
    <row r="96" s="28" customFormat="true" ht="12.8" hidden="false" customHeight="false" outlineLevel="0" collapsed="false">
      <c r="A96" s="23"/>
      <c r="B96" s="24"/>
      <c r="C96" s="23"/>
      <c r="D96" s="174" t="s">
        <v>136</v>
      </c>
      <c r="E96" s="23"/>
      <c r="F96" s="175" t="s">
        <v>137</v>
      </c>
      <c r="G96" s="23"/>
      <c r="H96" s="23"/>
      <c r="I96" s="176"/>
      <c r="J96" s="23"/>
      <c r="K96" s="23"/>
      <c r="L96" s="24"/>
      <c r="M96" s="177"/>
      <c r="N96" s="178"/>
      <c r="O96" s="56"/>
      <c r="P96" s="56"/>
      <c r="Q96" s="56"/>
      <c r="R96" s="56"/>
      <c r="S96" s="56"/>
      <c r="T96" s="57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T96" s="4" t="s">
        <v>136</v>
      </c>
      <c r="AU96" s="4" t="s">
        <v>81</v>
      </c>
    </row>
    <row r="97" s="28" customFormat="true" ht="12.8" hidden="false" customHeight="false" outlineLevel="0" collapsed="false">
      <c r="A97" s="23"/>
      <c r="B97" s="24"/>
      <c r="C97" s="23"/>
      <c r="D97" s="174" t="s">
        <v>138</v>
      </c>
      <c r="E97" s="23"/>
      <c r="F97" s="179" t="s">
        <v>139</v>
      </c>
      <c r="G97" s="23"/>
      <c r="H97" s="23"/>
      <c r="I97" s="176"/>
      <c r="J97" s="23"/>
      <c r="K97" s="23"/>
      <c r="L97" s="24"/>
      <c r="M97" s="177"/>
      <c r="N97" s="178"/>
      <c r="O97" s="56"/>
      <c r="P97" s="56"/>
      <c r="Q97" s="56"/>
      <c r="R97" s="56"/>
      <c r="S97" s="56"/>
      <c r="T97" s="57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T97" s="4" t="s">
        <v>138</v>
      </c>
      <c r="AU97" s="4" t="s">
        <v>81</v>
      </c>
    </row>
    <row r="98" s="180" customFormat="true" ht="12.8" hidden="false" customHeight="false" outlineLevel="0" collapsed="false">
      <c r="B98" s="181"/>
      <c r="D98" s="174" t="s">
        <v>140</v>
      </c>
      <c r="E98" s="182"/>
      <c r="F98" s="183" t="s">
        <v>141</v>
      </c>
      <c r="H98" s="182"/>
      <c r="I98" s="184"/>
      <c r="L98" s="181"/>
      <c r="M98" s="185"/>
      <c r="N98" s="186"/>
      <c r="O98" s="186"/>
      <c r="P98" s="186"/>
      <c r="Q98" s="186"/>
      <c r="R98" s="186"/>
      <c r="S98" s="186"/>
      <c r="T98" s="187"/>
      <c r="AT98" s="182" t="s">
        <v>140</v>
      </c>
      <c r="AU98" s="182" t="s">
        <v>81</v>
      </c>
      <c r="AV98" s="180" t="s">
        <v>79</v>
      </c>
      <c r="AW98" s="180" t="s">
        <v>32</v>
      </c>
      <c r="AX98" s="180" t="s">
        <v>71</v>
      </c>
      <c r="AY98" s="182" t="s">
        <v>127</v>
      </c>
    </row>
    <row r="99" s="188" customFormat="true" ht="12.8" hidden="false" customHeight="false" outlineLevel="0" collapsed="false">
      <c r="B99" s="189"/>
      <c r="D99" s="174" t="s">
        <v>140</v>
      </c>
      <c r="E99" s="190"/>
      <c r="F99" s="191" t="s">
        <v>142</v>
      </c>
      <c r="H99" s="192" t="n">
        <v>5</v>
      </c>
      <c r="I99" s="193"/>
      <c r="L99" s="189"/>
      <c r="M99" s="194"/>
      <c r="N99" s="195"/>
      <c r="O99" s="195"/>
      <c r="P99" s="195"/>
      <c r="Q99" s="195"/>
      <c r="R99" s="195"/>
      <c r="S99" s="195"/>
      <c r="T99" s="196"/>
      <c r="AT99" s="190" t="s">
        <v>140</v>
      </c>
      <c r="AU99" s="190" t="s">
        <v>81</v>
      </c>
      <c r="AV99" s="188" t="s">
        <v>81</v>
      </c>
      <c r="AW99" s="188" t="s">
        <v>32</v>
      </c>
      <c r="AX99" s="188" t="s">
        <v>71</v>
      </c>
      <c r="AY99" s="190" t="s">
        <v>127</v>
      </c>
    </row>
    <row r="100" s="28" customFormat="true" ht="16.5" hidden="false" customHeight="true" outlineLevel="0" collapsed="false">
      <c r="A100" s="23"/>
      <c r="B100" s="160"/>
      <c r="C100" s="161" t="s">
        <v>81</v>
      </c>
      <c r="D100" s="161" t="s">
        <v>129</v>
      </c>
      <c r="E100" s="162" t="s">
        <v>143</v>
      </c>
      <c r="F100" s="163" t="s">
        <v>144</v>
      </c>
      <c r="G100" s="164" t="s">
        <v>145</v>
      </c>
      <c r="H100" s="165" t="n">
        <v>2</v>
      </c>
      <c r="I100" s="166"/>
      <c r="J100" s="167" t="n">
        <f aca="false">ROUND(I100*H100,2)</f>
        <v>0</v>
      </c>
      <c r="K100" s="163" t="s">
        <v>133</v>
      </c>
      <c r="L100" s="24"/>
      <c r="M100" s="168"/>
      <c r="N100" s="169" t="s">
        <v>42</v>
      </c>
      <c r="O100" s="56"/>
      <c r="P100" s="170" t="n">
        <f aca="false">O100*H100</f>
        <v>0</v>
      </c>
      <c r="Q100" s="170" t="n">
        <v>0</v>
      </c>
      <c r="R100" s="170" t="n">
        <f aca="false">Q100*H100</f>
        <v>0</v>
      </c>
      <c r="S100" s="170" t="n">
        <v>0</v>
      </c>
      <c r="T100" s="171" t="n">
        <f aca="false">S100*H100</f>
        <v>0</v>
      </c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R100" s="172" t="s">
        <v>134</v>
      </c>
      <c r="AT100" s="172" t="s">
        <v>129</v>
      </c>
      <c r="AU100" s="172" t="s">
        <v>81</v>
      </c>
      <c r="AY100" s="4" t="s">
        <v>127</v>
      </c>
      <c r="BE100" s="173" t="n">
        <f aca="false">IF(N100="základní",J100,0)</f>
        <v>0</v>
      </c>
      <c r="BF100" s="173" t="n">
        <f aca="false">IF(N100="snížená",J100,0)</f>
        <v>0</v>
      </c>
      <c r="BG100" s="173" t="n">
        <f aca="false">IF(N100="zákl. přenesená",J100,0)</f>
        <v>0</v>
      </c>
      <c r="BH100" s="173" t="n">
        <f aca="false">IF(N100="sníž. přenesená",J100,0)</f>
        <v>0</v>
      </c>
      <c r="BI100" s="173" t="n">
        <f aca="false">IF(N100="nulová",J100,0)</f>
        <v>0</v>
      </c>
      <c r="BJ100" s="4" t="s">
        <v>79</v>
      </c>
      <c r="BK100" s="173" t="n">
        <f aca="false">ROUND(I100*H100,2)</f>
        <v>0</v>
      </c>
      <c r="BL100" s="4" t="s">
        <v>134</v>
      </c>
      <c r="BM100" s="172" t="s">
        <v>146</v>
      </c>
    </row>
    <row r="101" s="28" customFormat="true" ht="12.8" hidden="false" customHeight="false" outlineLevel="0" collapsed="false">
      <c r="A101" s="23"/>
      <c r="B101" s="24"/>
      <c r="C101" s="23"/>
      <c r="D101" s="174" t="s">
        <v>136</v>
      </c>
      <c r="E101" s="23"/>
      <c r="F101" s="175" t="s">
        <v>147</v>
      </c>
      <c r="G101" s="23"/>
      <c r="H101" s="23"/>
      <c r="I101" s="176"/>
      <c r="J101" s="23"/>
      <c r="K101" s="23"/>
      <c r="L101" s="24"/>
      <c r="M101" s="177"/>
      <c r="N101" s="178"/>
      <c r="O101" s="56"/>
      <c r="P101" s="56"/>
      <c r="Q101" s="56"/>
      <c r="R101" s="56"/>
      <c r="S101" s="56"/>
      <c r="T101" s="57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T101" s="4" t="s">
        <v>136</v>
      </c>
      <c r="AU101" s="4" t="s">
        <v>81</v>
      </c>
    </row>
    <row r="102" s="180" customFormat="true" ht="12.8" hidden="false" customHeight="false" outlineLevel="0" collapsed="false">
      <c r="B102" s="181"/>
      <c r="D102" s="174" t="s">
        <v>140</v>
      </c>
      <c r="E102" s="182"/>
      <c r="F102" s="183" t="s">
        <v>141</v>
      </c>
      <c r="H102" s="182"/>
      <c r="I102" s="184"/>
      <c r="L102" s="181"/>
      <c r="M102" s="185"/>
      <c r="N102" s="186"/>
      <c r="O102" s="186"/>
      <c r="P102" s="186"/>
      <c r="Q102" s="186"/>
      <c r="R102" s="186"/>
      <c r="S102" s="186"/>
      <c r="T102" s="187"/>
      <c r="AT102" s="182" t="s">
        <v>140</v>
      </c>
      <c r="AU102" s="182" t="s">
        <v>81</v>
      </c>
      <c r="AV102" s="180" t="s">
        <v>79</v>
      </c>
      <c r="AW102" s="180" t="s">
        <v>32</v>
      </c>
      <c r="AX102" s="180" t="s">
        <v>71</v>
      </c>
      <c r="AY102" s="182" t="s">
        <v>127</v>
      </c>
    </row>
    <row r="103" s="188" customFormat="true" ht="12.8" hidden="false" customHeight="false" outlineLevel="0" collapsed="false">
      <c r="B103" s="189"/>
      <c r="D103" s="174" t="s">
        <v>140</v>
      </c>
      <c r="E103" s="190"/>
      <c r="F103" s="191" t="s">
        <v>148</v>
      </c>
      <c r="H103" s="192" t="n">
        <v>2</v>
      </c>
      <c r="I103" s="193"/>
      <c r="L103" s="189"/>
      <c r="M103" s="194"/>
      <c r="N103" s="195"/>
      <c r="O103" s="195"/>
      <c r="P103" s="195"/>
      <c r="Q103" s="195"/>
      <c r="R103" s="195"/>
      <c r="S103" s="195"/>
      <c r="T103" s="196"/>
      <c r="AT103" s="190" t="s">
        <v>140</v>
      </c>
      <c r="AU103" s="190" t="s">
        <v>81</v>
      </c>
      <c r="AV103" s="188" t="s">
        <v>81</v>
      </c>
      <c r="AW103" s="188" t="s">
        <v>32</v>
      </c>
      <c r="AX103" s="188" t="s">
        <v>71</v>
      </c>
      <c r="AY103" s="190" t="s">
        <v>127</v>
      </c>
    </row>
    <row r="104" s="28" customFormat="true" ht="16.5" hidden="false" customHeight="true" outlineLevel="0" collapsed="false">
      <c r="A104" s="23"/>
      <c r="B104" s="160"/>
      <c r="C104" s="161" t="s">
        <v>149</v>
      </c>
      <c r="D104" s="161" t="s">
        <v>129</v>
      </c>
      <c r="E104" s="162" t="s">
        <v>150</v>
      </c>
      <c r="F104" s="163" t="s">
        <v>151</v>
      </c>
      <c r="G104" s="164" t="s">
        <v>145</v>
      </c>
      <c r="H104" s="165" t="n">
        <v>2</v>
      </c>
      <c r="I104" s="166"/>
      <c r="J104" s="167" t="n">
        <f aca="false">ROUND(I104*H104,2)</f>
        <v>0</v>
      </c>
      <c r="K104" s="163" t="s">
        <v>133</v>
      </c>
      <c r="L104" s="24"/>
      <c r="M104" s="168"/>
      <c r="N104" s="169" t="s">
        <v>42</v>
      </c>
      <c r="O104" s="56"/>
      <c r="P104" s="170" t="n">
        <f aca="false">O104*H104</f>
        <v>0</v>
      </c>
      <c r="Q104" s="170" t="n">
        <v>0</v>
      </c>
      <c r="R104" s="170" t="n">
        <f aca="false">Q104*H104</f>
        <v>0</v>
      </c>
      <c r="S104" s="170" t="n">
        <v>0</v>
      </c>
      <c r="T104" s="171" t="n">
        <f aca="false">S104*H104</f>
        <v>0</v>
      </c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R104" s="172" t="s">
        <v>134</v>
      </c>
      <c r="AT104" s="172" t="s">
        <v>129</v>
      </c>
      <c r="AU104" s="172" t="s">
        <v>81</v>
      </c>
      <c r="AY104" s="4" t="s">
        <v>127</v>
      </c>
      <c r="BE104" s="173" t="n">
        <f aca="false">IF(N104="základní",J104,0)</f>
        <v>0</v>
      </c>
      <c r="BF104" s="173" t="n">
        <f aca="false">IF(N104="snížená",J104,0)</f>
        <v>0</v>
      </c>
      <c r="BG104" s="173" t="n">
        <f aca="false">IF(N104="zákl. přenesená",J104,0)</f>
        <v>0</v>
      </c>
      <c r="BH104" s="173" t="n">
        <f aca="false">IF(N104="sníž. přenesená",J104,0)</f>
        <v>0</v>
      </c>
      <c r="BI104" s="173" t="n">
        <f aca="false">IF(N104="nulová",J104,0)</f>
        <v>0</v>
      </c>
      <c r="BJ104" s="4" t="s">
        <v>79</v>
      </c>
      <c r="BK104" s="173" t="n">
        <f aca="false">ROUND(I104*H104,2)</f>
        <v>0</v>
      </c>
      <c r="BL104" s="4" t="s">
        <v>134</v>
      </c>
      <c r="BM104" s="172" t="s">
        <v>152</v>
      </c>
    </row>
    <row r="105" s="28" customFormat="true" ht="12.8" hidden="false" customHeight="false" outlineLevel="0" collapsed="false">
      <c r="A105" s="23"/>
      <c r="B105" s="24"/>
      <c r="C105" s="23"/>
      <c r="D105" s="174" t="s">
        <v>136</v>
      </c>
      <c r="E105" s="23"/>
      <c r="F105" s="175" t="s">
        <v>153</v>
      </c>
      <c r="G105" s="23"/>
      <c r="H105" s="23"/>
      <c r="I105" s="176"/>
      <c r="J105" s="23"/>
      <c r="K105" s="23"/>
      <c r="L105" s="24"/>
      <c r="M105" s="177"/>
      <c r="N105" s="178"/>
      <c r="O105" s="56"/>
      <c r="P105" s="56"/>
      <c r="Q105" s="56"/>
      <c r="R105" s="56"/>
      <c r="S105" s="56"/>
      <c r="T105" s="57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T105" s="4" t="s">
        <v>136</v>
      </c>
      <c r="AU105" s="4" t="s">
        <v>81</v>
      </c>
    </row>
    <row r="106" s="180" customFormat="true" ht="12.8" hidden="false" customHeight="false" outlineLevel="0" collapsed="false">
      <c r="B106" s="181"/>
      <c r="D106" s="174" t="s">
        <v>140</v>
      </c>
      <c r="E106" s="182"/>
      <c r="F106" s="183" t="s">
        <v>141</v>
      </c>
      <c r="H106" s="182"/>
      <c r="I106" s="184"/>
      <c r="L106" s="181"/>
      <c r="M106" s="185"/>
      <c r="N106" s="186"/>
      <c r="O106" s="186"/>
      <c r="P106" s="186"/>
      <c r="Q106" s="186"/>
      <c r="R106" s="186"/>
      <c r="S106" s="186"/>
      <c r="T106" s="187"/>
      <c r="AT106" s="182" t="s">
        <v>140</v>
      </c>
      <c r="AU106" s="182" t="s">
        <v>81</v>
      </c>
      <c r="AV106" s="180" t="s">
        <v>79</v>
      </c>
      <c r="AW106" s="180" t="s">
        <v>32</v>
      </c>
      <c r="AX106" s="180" t="s">
        <v>71</v>
      </c>
      <c r="AY106" s="182" t="s">
        <v>127</v>
      </c>
    </row>
    <row r="107" s="188" customFormat="true" ht="12.8" hidden="false" customHeight="false" outlineLevel="0" collapsed="false">
      <c r="B107" s="189"/>
      <c r="D107" s="174" t="s">
        <v>140</v>
      </c>
      <c r="E107" s="190"/>
      <c r="F107" s="191" t="s">
        <v>148</v>
      </c>
      <c r="H107" s="192" t="n">
        <v>2</v>
      </c>
      <c r="I107" s="193"/>
      <c r="L107" s="189"/>
      <c r="M107" s="194"/>
      <c r="N107" s="195"/>
      <c r="O107" s="195"/>
      <c r="P107" s="195"/>
      <c r="Q107" s="195"/>
      <c r="R107" s="195"/>
      <c r="S107" s="195"/>
      <c r="T107" s="196"/>
      <c r="AT107" s="190" t="s">
        <v>140</v>
      </c>
      <c r="AU107" s="190" t="s">
        <v>81</v>
      </c>
      <c r="AV107" s="188" t="s">
        <v>81</v>
      </c>
      <c r="AW107" s="188" t="s">
        <v>32</v>
      </c>
      <c r="AX107" s="188" t="s">
        <v>71</v>
      </c>
      <c r="AY107" s="190" t="s">
        <v>127</v>
      </c>
    </row>
    <row r="108" s="28" customFormat="true" ht="16.5" hidden="false" customHeight="true" outlineLevel="0" collapsed="false">
      <c r="A108" s="23"/>
      <c r="B108" s="160"/>
      <c r="C108" s="161" t="s">
        <v>134</v>
      </c>
      <c r="D108" s="161" t="s">
        <v>129</v>
      </c>
      <c r="E108" s="162" t="s">
        <v>154</v>
      </c>
      <c r="F108" s="163" t="s">
        <v>155</v>
      </c>
      <c r="G108" s="164" t="s">
        <v>132</v>
      </c>
      <c r="H108" s="165" t="n">
        <v>8</v>
      </c>
      <c r="I108" s="166"/>
      <c r="J108" s="167" t="n">
        <f aca="false">ROUND(I108*H108,2)</f>
        <v>0</v>
      </c>
      <c r="K108" s="163" t="s">
        <v>133</v>
      </c>
      <c r="L108" s="24"/>
      <c r="M108" s="168"/>
      <c r="N108" s="169" t="s">
        <v>42</v>
      </c>
      <c r="O108" s="56"/>
      <c r="P108" s="170" t="n">
        <f aca="false">O108*H108</f>
        <v>0</v>
      </c>
      <c r="Q108" s="170" t="n">
        <v>0</v>
      </c>
      <c r="R108" s="170" t="n">
        <f aca="false">Q108*H108</f>
        <v>0</v>
      </c>
      <c r="S108" s="170" t="n">
        <v>0.22</v>
      </c>
      <c r="T108" s="171" t="n">
        <f aca="false">S108*H108</f>
        <v>1.76</v>
      </c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R108" s="172" t="s">
        <v>134</v>
      </c>
      <c r="AT108" s="172" t="s">
        <v>129</v>
      </c>
      <c r="AU108" s="172" t="s">
        <v>81</v>
      </c>
      <c r="AY108" s="4" t="s">
        <v>127</v>
      </c>
      <c r="BE108" s="173" t="n">
        <f aca="false">IF(N108="základní",J108,0)</f>
        <v>0</v>
      </c>
      <c r="BF108" s="173" t="n">
        <f aca="false">IF(N108="snížená",J108,0)</f>
        <v>0</v>
      </c>
      <c r="BG108" s="173" t="n">
        <f aca="false">IF(N108="zákl. přenesená",J108,0)</f>
        <v>0</v>
      </c>
      <c r="BH108" s="173" t="n">
        <f aca="false">IF(N108="sníž. přenesená",J108,0)</f>
        <v>0</v>
      </c>
      <c r="BI108" s="173" t="n">
        <f aca="false">IF(N108="nulová",J108,0)</f>
        <v>0</v>
      </c>
      <c r="BJ108" s="4" t="s">
        <v>79</v>
      </c>
      <c r="BK108" s="173" t="n">
        <f aca="false">ROUND(I108*H108,2)</f>
        <v>0</v>
      </c>
      <c r="BL108" s="4" t="s">
        <v>134</v>
      </c>
      <c r="BM108" s="172" t="s">
        <v>156</v>
      </c>
    </row>
    <row r="109" s="28" customFormat="true" ht="12.8" hidden="false" customHeight="false" outlineLevel="0" collapsed="false">
      <c r="A109" s="23"/>
      <c r="B109" s="24"/>
      <c r="C109" s="23"/>
      <c r="D109" s="174" t="s">
        <v>136</v>
      </c>
      <c r="E109" s="23"/>
      <c r="F109" s="175" t="s">
        <v>157</v>
      </c>
      <c r="G109" s="23"/>
      <c r="H109" s="23"/>
      <c r="I109" s="176"/>
      <c r="J109" s="23"/>
      <c r="K109" s="23"/>
      <c r="L109" s="24"/>
      <c r="M109" s="177"/>
      <c r="N109" s="178"/>
      <c r="O109" s="56"/>
      <c r="P109" s="56"/>
      <c r="Q109" s="56"/>
      <c r="R109" s="56"/>
      <c r="S109" s="56"/>
      <c r="T109" s="57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T109" s="4" t="s">
        <v>136</v>
      </c>
      <c r="AU109" s="4" t="s">
        <v>81</v>
      </c>
    </row>
    <row r="110" s="180" customFormat="true" ht="12.8" hidden="false" customHeight="false" outlineLevel="0" collapsed="false">
      <c r="B110" s="181"/>
      <c r="D110" s="174" t="s">
        <v>140</v>
      </c>
      <c r="E110" s="182"/>
      <c r="F110" s="183" t="s">
        <v>141</v>
      </c>
      <c r="H110" s="182"/>
      <c r="I110" s="184"/>
      <c r="L110" s="181"/>
      <c r="M110" s="185"/>
      <c r="N110" s="186"/>
      <c r="O110" s="186"/>
      <c r="P110" s="186"/>
      <c r="Q110" s="186"/>
      <c r="R110" s="186"/>
      <c r="S110" s="186"/>
      <c r="T110" s="187"/>
      <c r="AT110" s="182" t="s">
        <v>140</v>
      </c>
      <c r="AU110" s="182" t="s">
        <v>81</v>
      </c>
      <c r="AV110" s="180" t="s">
        <v>79</v>
      </c>
      <c r="AW110" s="180" t="s">
        <v>32</v>
      </c>
      <c r="AX110" s="180" t="s">
        <v>71</v>
      </c>
      <c r="AY110" s="182" t="s">
        <v>127</v>
      </c>
    </row>
    <row r="111" s="188" customFormat="true" ht="12.8" hidden="false" customHeight="false" outlineLevel="0" collapsed="false">
      <c r="B111" s="189"/>
      <c r="D111" s="174" t="s">
        <v>140</v>
      </c>
      <c r="E111" s="190"/>
      <c r="F111" s="191" t="s">
        <v>158</v>
      </c>
      <c r="H111" s="192" t="n">
        <v>8</v>
      </c>
      <c r="I111" s="193"/>
      <c r="L111" s="189"/>
      <c r="M111" s="194"/>
      <c r="N111" s="195"/>
      <c r="O111" s="195"/>
      <c r="P111" s="195"/>
      <c r="Q111" s="195"/>
      <c r="R111" s="195"/>
      <c r="S111" s="195"/>
      <c r="T111" s="196"/>
      <c r="AT111" s="190" t="s">
        <v>140</v>
      </c>
      <c r="AU111" s="190" t="s">
        <v>81</v>
      </c>
      <c r="AV111" s="188" t="s">
        <v>81</v>
      </c>
      <c r="AW111" s="188" t="s">
        <v>32</v>
      </c>
      <c r="AX111" s="188" t="s">
        <v>71</v>
      </c>
      <c r="AY111" s="190" t="s">
        <v>127</v>
      </c>
    </row>
    <row r="112" s="28" customFormat="true" ht="16.5" hidden="false" customHeight="true" outlineLevel="0" collapsed="false">
      <c r="A112" s="23"/>
      <c r="B112" s="160"/>
      <c r="C112" s="161" t="s">
        <v>159</v>
      </c>
      <c r="D112" s="161" t="s">
        <v>129</v>
      </c>
      <c r="E112" s="162" t="s">
        <v>160</v>
      </c>
      <c r="F112" s="163" t="s">
        <v>161</v>
      </c>
      <c r="G112" s="164" t="s">
        <v>162</v>
      </c>
      <c r="H112" s="165" t="n">
        <v>57</v>
      </c>
      <c r="I112" s="166"/>
      <c r="J112" s="167" t="n">
        <f aca="false">ROUND(I112*H112,2)</f>
        <v>0</v>
      </c>
      <c r="K112" s="163" t="s">
        <v>133</v>
      </c>
      <c r="L112" s="24"/>
      <c r="M112" s="168"/>
      <c r="N112" s="169" t="s">
        <v>42</v>
      </c>
      <c r="O112" s="56"/>
      <c r="P112" s="170" t="n">
        <f aca="false">O112*H112</f>
        <v>0</v>
      </c>
      <c r="Q112" s="170" t="n">
        <v>0</v>
      </c>
      <c r="R112" s="170" t="n">
        <f aca="false">Q112*H112</f>
        <v>0</v>
      </c>
      <c r="S112" s="170" t="n">
        <v>0.205</v>
      </c>
      <c r="T112" s="171" t="n">
        <f aca="false">S112*H112</f>
        <v>11.685</v>
      </c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R112" s="172" t="s">
        <v>134</v>
      </c>
      <c r="AT112" s="172" t="s">
        <v>129</v>
      </c>
      <c r="AU112" s="172" t="s">
        <v>81</v>
      </c>
      <c r="AY112" s="4" t="s">
        <v>127</v>
      </c>
      <c r="BE112" s="173" t="n">
        <f aca="false">IF(N112="základní",J112,0)</f>
        <v>0</v>
      </c>
      <c r="BF112" s="173" t="n">
        <f aca="false">IF(N112="snížená",J112,0)</f>
        <v>0</v>
      </c>
      <c r="BG112" s="173" t="n">
        <f aca="false">IF(N112="zákl. přenesená",J112,0)</f>
        <v>0</v>
      </c>
      <c r="BH112" s="173" t="n">
        <f aca="false">IF(N112="sníž. přenesená",J112,0)</f>
        <v>0</v>
      </c>
      <c r="BI112" s="173" t="n">
        <f aca="false">IF(N112="nulová",J112,0)</f>
        <v>0</v>
      </c>
      <c r="BJ112" s="4" t="s">
        <v>79</v>
      </c>
      <c r="BK112" s="173" t="n">
        <f aca="false">ROUND(I112*H112,2)</f>
        <v>0</v>
      </c>
      <c r="BL112" s="4" t="s">
        <v>134</v>
      </c>
      <c r="BM112" s="172" t="s">
        <v>163</v>
      </c>
    </row>
    <row r="113" s="28" customFormat="true" ht="12.8" hidden="false" customHeight="false" outlineLevel="0" collapsed="false">
      <c r="A113" s="23"/>
      <c r="B113" s="24"/>
      <c r="C113" s="23"/>
      <c r="D113" s="174" t="s">
        <v>136</v>
      </c>
      <c r="E113" s="23"/>
      <c r="F113" s="175" t="s">
        <v>164</v>
      </c>
      <c r="G113" s="23"/>
      <c r="H113" s="23"/>
      <c r="I113" s="176"/>
      <c r="J113" s="23"/>
      <c r="K113" s="23"/>
      <c r="L113" s="24"/>
      <c r="M113" s="177"/>
      <c r="N113" s="178"/>
      <c r="O113" s="56"/>
      <c r="P113" s="56"/>
      <c r="Q113" s="56"/>
      <c r="R113" s="56"/>
      <c r="S113" s="56"/>
      <c r="T113" s="57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T113" s="4" t="s">
        <v>136</v>
      </c>
      <c r="AU113" s="4" t="s">
        <v>81</v>
      </c>
    </row>
    <row r="114" s="180" customFormat="true" ht="12.8" hidden="false" customHeight="false" outlineLevel="0" collapsed="false">
      <c r="B114" s="181"/>
      <c r="D114" s="174" t="s">
        <v>140</v>
      </c>
      <c r="E114" s="182"/>
      <c r="F114" s="183" t="s">
        <v>141</v>
      </c>
      <c r="H114" s="182"/>
      <c r="I114" s="184"/>
      <c r="L114" s="181"/>
      <c r="M114" s="185"/>
      <c r="N114" s="186"/>
      <c r="O114" s="186"/>
      <c r="P114" s="186"/>
      <c r="Q114" s="186"/>
      <c r="R114" s="186"/>
      <c r="S114" s="186"/>
      <c r="T114" s="187"/>
      <c r="AT114" s="182" t="s">
        <v>140</v>
      </c>
      <c r="AU114" s="182" t="s">
        <v>81</v>
      </c>
      <c r="AV114" s="180" t="s">
        <v>79</v>
      </c>
      <c r="AW114" s="180" t="s">
        <v>32</v>
      </c>
      <c r="AX114" s="180" t="s">
        <v>71</v>
      </c>
      <c r="AY114" s="182" t="s">
        <v>127</v>
      </c>
    </row>
    <row r="115" s="188" customFormat="true" ht="12.8" hidden="false" customHeight="false" outlineLevel="0" collapsed="false">
      <c r="B115" s="189"/>
      <c r="D115" s="174" t="s">
        <v>140</v>
      </c>
      <c r="E115" s="190"/>
      <c r="F115" s="191" t="s">
        <v>165</v>
      </c>
      <c r="H115" s="192" t="n">
        <v>57</v>
      </c>
      <c r="I115" s="193"/>
      <c r="L115" s="189"/>
      <c r="M115" s="194"/>
      <c r="N115" s="195"/>
      <c r="O115" s="195"/>
      <c r="P115" s="195"/>
      <c r="Q115" s="195"/>
      <c r="R115" s="195"/>
      <c r="S115" s="195"/>
      <c r="T115" s="196"/>
      <c r="AT115" s="190" t="s">
        <v>140</v>
      </c>
      <c r="AU115" s="190" t="s">
        <v>81</v>
      </c>
      <c r="AV115" s="188" t="s">
        <v>81</v>
      </c>
      <c r="AW115" s="188" t="s">
        <v>32</v>
      </c>
      <c r="AX115" s="188" t="s">
        <v>71</v>
      </c>
      <c r="AY115" s="190" t="s">
        <v>127</v>
      </c>
    </row>
    <row r="116" s="28" customFormat="true" ht="16.5" hidden="false" customHeight="true" outlineLevel="0" collapsed="false">
      <c r="A116" s="23"/>
      <c r="B116" s="160"/>
      <c r="C116" s="161" t="s">
        <v>166</v>
      </c>
      <c r="D116" s="161" t="s">
        <v>129</v>
      </c>
      <c r="E116" s="162" t="s">
        <v>167</v>
      </c>
      <c r="F116" s="163" t="s">
        <v>168</v>
      </c>
      <c r="G116" s="164" t="s">
        <v>132</v>
      </c>
      <c r="H116" s="165" t="n">
        <f aca="false">239+82.5</f>
        <v>321.5</v>
      </c>
      <c r="I116" s="166"/>
      <c r="J116" s="167" t="n">
        <f aca="false">ROUND(I116*H116,2)</f>
        <v>0</v>
      </c>
      <c r="K116" s="163" t="s">
        <v>133</v>
      </c>
      <c r="L116" s="24"/>
      <c r="M116" s="168"/>
      <c r="N116" s="169" t="s">
        <v>42</v>
      </c>
      <c r="O116" s="56"/>
      <c r="P116" s="170" t="n">
        <f aca="false">O116*H116</f>
        <v>0</v>
      </c>
      <c r="Q116" s="170" t="n">
        <v>0</v>
      </c>
      <c r="R116" s="170" t="n">
        <f aca="false">Q116*H116</f>
        <v>0</v>
      </c>
      <c r="S116" s="170" t="n">
        <v>0</v>
      </c>
      <c r="T116" s="171" t="n">
        <f aca="false">S116*H116</f>
        <v>0</v>
      </c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R116" s="172" t="s">
        <v>134</v>
      </c>
      <c r="AT116" s="172" t="s">
        <v>129</v>
      </c>
      <c r="AU116" s="172" t="s">
        <v>81</v>
      </c>
      <c r="AY116" s="4" t="s">
        <v>127</v>
      </c>
      <c r="BE116" s="173" t="n">
        <f aca="false">IF(N116="základní",J116,0)</f>
        <v>0</v>
      </c>
      <c r="BF116" s="173" t="n">
        <f aca="false">IF(N116="snížená",J116,0)</f>
        <v>0</v>
      </c>
      <c r="BG116" s="173" t="n">
        <f aca="false">IF(N116="zákl. přenesená",J116,0)</f>
        <v>0</v>
      </c>
      <c r="BH116" s="173" t="n">
        <f aca="false">IF(N116="sníž. přenesená",J116,0)</f>
        <v>0</v>
      </c>
      <c r="BI116" s="173" t="n">
        <f aca="false">IF(N116="nulová",J116,0)</f>
        <v>0</v>
      </c>
      <c r="BJ116" s="4" t="s">
        <v>79</v>
      </c>
      <c r="BK116" s="173" t="n">
        <f aca="false">ROUND(I116*H116,2)</f>
        <v>0</v>
      </c>
      <c r="BL116" s="4" t="s">
        <v>134</v>
      </c>
      <c r="BM116" s="172" t="s">
        <v>169</v>
      </c>
    </row>
    <row r="117" s="28" customFormat="true" ht="12.8" hidden="false" customHeight="false" outlineLevel="0" collapsed="false">
      <c r="A117" s="23"/>
      <c r="B117" s="24"/>
      <c r="C117" s="23"/>
      <c r="D117" s="174" t="s">
        <v>136</v>
      </c>
      <c r="E117" s="23"/>
      <c r="F117" s="175" t="s">
        <v>170</v>
      </c>
      <c r="G117" s="23"/>
      <c r="H117" s="23"/>
      <c r="I117" s="176"/>
      <c r="J117" s="23"/>
      <c r="K117" s="23"/>
      <c r="L117" s="24"/>
      <c r="M117" s="177"/>
      <c r="N117" s="178"/>
      <c r="O117" s="56"/>
      <c r="P117" s="56"/>
      <c r="Q117" s="56"/>
      <c r="R117" s="56"/>
      <c r="S117" s="56"/>
      <c r="T117" s="57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T117" s="4" t="s">
        <v>136</v>
      </c>
      <c r="AU117" s="4" t="s">
        <v>81</v>
      </c>
    </row>
    <row r="118" s="28" customFormat="true" ht="12.8" hidden="false" customHeight="false" outlineLevel="0" collapsed="false">
      <c r="A118" s="23"/>
      <c r="B118" s="24"/>
      <c r="C118" s="23"/>
      <c r="D118" s="174" t="s">
        <v>138</v>
      </c>
      <c r="E118" s="23"/>
      <c r="F118" s="179" t="s">
        <v>171</v>
      </c>
      <c r="G118" s="23"/>
      <c r="H118" s="23"/>
      <c r="I118" s="176"/>
      <c r="J118" s="23"/>
      <c r="K118" s="23"/>
      <c r="L118" s="24"/>
      <c r="M118" s="177"/>
      <c r="N118" s="178"/>
      <c r="O118" s="56"/>
      <c r="P118" s="56"/>
      <c r="Q118" s="56"/>
      <c r="R118" s="56"/>
      <c r="S118" s="56"/>
      <c r="T118" s="57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T118" s="4" t="s">
        <v>138</v>
      </c>
      <c r="AU118" s="4" t="s">
        <v>81</v>
      </c>
    </row>
    <row r="119" s="180" customFormat="true" ht="12.8" hidden="false" customHeight="false" outlineLevel="0" collapsed="false">
      <c r="B119" s="181"/>
      <c r="D119" s="174" t="s">
        <v>140</v>
      </c>
      <c r="E119" s="182"/>
      <c r="F119" s="183" t="s">
        <v>141</v>
      </c>
      <c r="H119" s="182"/>
      <c r="I119" s="184"/>
      <c r="L119" s="181"/>
      <c r="M119" s="185"/>
      <c r="N119" s="186"/>
      <c r="O119" s="186"/>
      <c r="P119" s="186"/>
      <c r="Q119" s="186"/>
      <c r="R119" s="186"/>
      <c r="S119" s="186"/>
      <c r="T119" s="187"/>
      <c r="AT119" s="182" t="s">
        <v>140</v>
      </c>
      <c r="AU119" s="182" t="s">
        <v>81</v>
      </c>
      <c r="AV119" s="180" t="s">
        <v>79</v>
      </c>
      <c r="AW119" s="180" t="s">
        <v>32</v>
      </c>
      <c r="AX119" s="180" t="s">
        <v>71</v>
      </c>
      <c r="AY119" s="182" t="s">
        <v>127</v>
      </c>
    </row>
    <row r="120" s="188" customFormat="true" ht="12.8" hidden="false" customHeight="false" outlineLevel="0" collapsed="false">
      <c r="B120" s="189"/>
      <c r="D120" s="174" t="s">
        <v>140</v>
      </c>
      <c r="E120" s="190"/>
      <c r="F120" s="191" t="s">
        <v>172</v>
      </c>
      <c r="H120" s="192" t="n">
        <v>239</v>
      </c>
      <c r="I120" s="193"/>
      <c r="L120" s="189"/>
      <c r="M120" s="194"/>
      <c r="N120" s="195"/>
      <c r="O120" s="195"/>
      <c r="P120" s="195"/>
      <c r="Q120" s="195"/>
      <c r="R120" s="195"/>
      <c r="S120" s="195"/>
      <c r="T120" s="196"/>
      <c r="AT120" s="190" t="s">
        <v>140</v>
      </c>
      <c r="AU120" s="190" t="s">
        <v>81</v>
      </c>
      <c r="AV120" s="188" t="s">
        <v>81</v>
      </c>
      <c r="AW120" s="188" t="s">
        <v>32</v>
      </c>
      <c r="AX120" s="188" t="s">
        <v>71</v>
      </c>
      <c r="AY120" s="190" t="s">
        <v>127</v>
      </c>
    </row>
    <row r="121" s="28" customFormat="true" ht="21.75" hidden="false" customHeight="true" outlineLevel="0" collapsed="false">
      <c r="A121" s="23"/>
      <c r="B121" s="160"/>
      <c r="C121" s="161" t="s">
        <v>173</v>
      </c>
      <c r="D121" s="161" t="s">
        <v>129</v>
      </c>
      <c r="E121" s="162" t="s">
        <v>174</v>
      </c>
      <c r="F121" s="163" t="s">
        <v>175</v>
      </c>
      <c r="G121" s="164" t="s">
        <v>176</v>
      </c>
      <c r="H121" s="165" t="n">
        <v>130.49</v>
      </c>
      <c r="I121" s="166"/>
      <c r="J121" s="167" t="n">
        <f aca="false">ROUND(I121*H121,2)</f>
        <v>0</v>
      </c>
      <c r="K121" s="163" t="s">
        <v>133</v>
      </c>
      <c r="L121" s="24"/>
      <c r="M121" s="168"/>
      <c r="N121" s="169" t="s">
        <v>42</v>
      </c>
      <c r="O121" s="56"/>
      <c r="P121" s="170" t="n">
        <f aca="false">O121*H121</f>
        <v>0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R121" s="172" t="s">
        <v>134</v>
      </c>
      <c r="AT121" s="172" t="s">
        <v>129</v>
      </c>
      <c r="AU121" s="172" t="s">
        <v>81</v>
      </c>
      <c r="AY121" s="4" t="s">
        <v>127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4" t="s">
        <v>79</v>
      </c>
      <c r="BK121" s="173" t="n">
        <f aca="false">ROUND(I121*H121,2)</f>
        <v>0</v>
      </c>
      <c r="BL121" s="4" t="s">
        <v>134</v>
      </c>
      <c r="BM121" s="172" t="s">
        <v>177</v>
      </c>
    </row>
    <row r="122" s="28" customFormat="true" ht="12.8" hidden="false" customHeight="false" outlineLevel="0" collapsed="false">
      <c r="A122" s="23"/>
      <c r="B122" s="24"/>
      <c r="C122" s="23"/>
      <c r="D122" s="174" t="s">
        <v>136</v>
      </c>
      <c r="E122" s="23"/>
      <c r="F122" s="175" t="s">
        <v>178</v>
      </c>
      <c r="G122" s="23"/>
      <c r="H122" s="23"/>
      <c r="I122" s="176"/>
      <c r="J122" s="23"/>
      <c r="K122" s="23"/>
      <c r="L122" s="24"/>
      <c r="M122" s="177"/>
      <c r="N122" s="178"/>
      <c r="O122" s="56"/>
      <c r="P122" s="56"/>
      <c r="Q122" s="56"/>
      <c r="R122" s="56"/>
      <c r="S122" s="56"/>
      <c r="T122" s="57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T122" s="4" t="s">
        <v>136</v>
      </c>
      <c r="AU122" s="4" t="s">
        <v>81</v>
      </c>
    </row>
    <row r="123" s="28" customFormat="true" ht="12.8" hidden="false" customHeight="false" outlineLevel="0" collapsed="false">
      <c r="A123" s="23"/>
      <c r="B123" s="24"/>
      <c r="C123" s="23"/>
      <c r="D123" s="174" t="s">
        <v>138</v>
      </c>
      <c r="E123" s="23"/>
      <c r="F123" s="179" t="s">
        <v>179</v>
      </c>
      <c r="G123" s="23"/>
      <c r="H123" s="23"/>
      <c r="I123" s="176"/>
      <c r="J123" s="23"/>
      <c r="K123" s="23"/>
      <c r="L123" s="24"/>
      <c r="M123" s="177"/>
      <c r="N123" s="178"/>
      <c r="O123" s="56"/>
      <c r="P123" s="56"/>
      <c r="Q123" s="56"/>
      <c r="R123" s="56"/>
      <c r="S123" s="56"/>
      <c r="T123" s="57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T123" s="4" t="s">
        <v>138</v>
      </c>
      <c r="AU123" s="4" t="s">
        <v>81</v>
      </c>
    </row>
    <row r="124" s="180" customFormat="true" ht="12.8" hidden="false" customHeight="false" outlineLevel="0" collapsed="false">
      <c r="B124" s="181"/>
      <c r="D124" s="174" t="s">
        <v>140</v>
      </c>
      <c r="E124" s="182"/>
      <c r="F124" s="183" t="s">
        <v>141</v>
      </c>
      <c r="H124" s="182"/>
      <c r="I124" s="184"/>
      <c r="L124" s="181"/>
      <c r="M124" s="185"/>
      <c r="N124" s="186"/>
      <c r="O124" s="186"/>
      <c r="P124" s="186"/>
      <c r="Q124" s="186"/>
      <c r="R124" s="186"/>
      <c r="S124" s="186"/>
      <c r="T124" s="187"/>
      <c r="AT124" s="182" t="s">
        <v>140</v>
      </c>
      <c r="AU124" s="182" t="s">
        <v>81</v>
      </c>
      <c r="AV124" s="180" t="s">
        <v>79</v>
      </c>
      <c r="AW124" s="180" t="s">
        <v>32</v>
      </c>
      <c r="AX124" s="180" t="s">
        <v>71</v>
      </c>
      <c r="AY124" s="182" t="s">
        <v>127</v>
      </c>
    </row>
    <row r="125" s="188" customFormat="true" ht="12.8" hidden="false" customHeight="false" outlineLevel="0" collapsed="false">
      <c r="B125" s="189"/>
      <c r="D125" s="174" t="s">
        <v>140</v>
      </c>
      <c r="E125" s="190"/>
      <c r="F125" s="191" t="s">
        <v>180</v>
      </c>
      <c r="H125" s="192" t="n">
        <v>130.49</v>
      </c>
      <c r="I125" s="193"/>
      <c r="L125" s="189"/>
      <c r="M125" s="194"/>
      <c r="N125" s="195"/>
      <c r="O125" s="195"/>
      <c r="P125" s="195"/>
      <c r="Q125" s="195"/>
      <c r="R125" s="195"/>
      <c r="S125" s="195"/>
      <c r="T125" s="196"/>
      <c r="AT125" s="190" t="s">
        <v>140</v>
      </c>
      <c r="AU125" s="190" t="s">
        <v>81</v>
      </c>
      <c r="AV125" s="188" t="s">
        <v>81</v>
      </c>
      <c r="AW125" s="188" t="s">
        <v>32</v>
      </c>
      <c r="AX125" s="188" t="s">
        <v>71</v>
      </c>
      <c r="AY125" s="190" t="s">
        <v>127</v>
      </c>
    </row>
    <row r="126" s="28" customFormat="true" ht="21.75" hidden="false" customHeight="true" outlineLevel="0" collapsed="false">
      <c r="A126" s="23"/>
      <c r="B126" s="160"/>
      <c r="C126" s="161" t="s">
        <v>181</v>
      </c>
      <c r="D126" s="161" t="s">
        <v>129</v>
      </c>
      <c r="E126" s="162" t="s">
        <v>182</v>
      </c>
      <c r="F126" s="163" t="s">
        <v>183</v>
      </c>
      <c r="G126" s="164" t="s">
        <v>176</v>
      </c>
      <c r="H126" s="165" t="n">
        <v>0</v>
      </c>
      <c r="I126" s="166"/>
      <c r="J126" s="167" t="n">
        <f aca="false">ROUND(I126*H126,2)</f>
        <v>0</v>
      </c>
      <c r="K126" s="163" t="s">
        <v>133</v>
      </c>
      <c r="L126" s="24"/>
      <c r="M126" s="168"/>
      <c r="N126" s="169" t="s">
        <v>42</v>
      </c>
      <c r="O126" s="56"/>
      <c r="P126" s="170" t="n">
        <f aca="false">O126*H126</f>
        <v>0</v>
      </c>
      <c r="Q126" s="170" t="n">
        <v>0</v>
      </c>
      <c r="R126" s="170" t="n">
        <f aca="false">Q126*H126</f>
        <v>0</v>
      </c>
      <c r="S126" s="170" t="n">
        <v>0</v>
      </c>
      <c r="T126" s="171" t="n">
        <f aca="false">S126*H126</f>
        <v>0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R126" s="172" t="s">
        <v>134</v>
      </c>
      <c r="AT126" s="172" t="s">
        <v>129</v>
      </c>
      <c r="AU126" s="172" t="s">
        <v>81</v>
      </c>
      <c r="AY126" s="4" t="s">
        <v>127</v>
      </c>
      <c r="BE126" s="173" t="n">
        <f aca="false">IF(N126="základní",J126,0)</f>
        <v>0</v>
      </c>
      <c r="BF126" s="173" t="n">
        <f aca="false">IF(N126="snížená",J126,0)</f>
        <v>0</v>
      </c>
      <c r="BG126" s="173" t="n">
        <f aca="false">IF(N126="zákl. přenesená",J126,0)</f>
        <v>0</v>
      </c>
      <c r="BH126" s="173" t="n">
        <f aca="false">IF(N126="sníž. přenesená",J126,0)</f>
        <v>0</v>
      </c>
      <c r="BI126" s="173" t="n">
        <f aca="false">IF(N126="nulová",J126,0)</f>
        <v>0</v>
      </c>
      <c r="BJ126" s="4" t="s">
        <v>79</v>
      </c>
      <c r="BK126" s="173" t="n">
        <f aca="false">ROUND(I126*H126,2)</f>
        <v>0</v>
      </c>
      <c r="BL126" s="4" t="s">
        <v>134</v>
      </c>
      <c r="BM126" s="172" t="s">
        <v>184</v>
      </c>
    </row>
    <row r="127" s="28" customFormat="true" ht="12.8" hidden="false" customHeight="false" outlineLevel="0" collapsed="false">
      <c r="A127" s="23"/>
      <c r="B127" s="24"/>
      <c r="C127" s="23"/>
      <c r="D127" s="174" t="s">
        <v>136</v>
      </c>
      <c r="E127" s="23"/>
      <c r="F127" s="175" t="s">
        <v>185</v>
      </c>
      <c r="G127" s="23"/>
      <c r="H127" s="23"/>
      <c r="I127" s="176"/>
      <c r="J127" s="23"/>
      <c r="K127" s="23"/>
      <c r="L127" s="24"/>
      <c r="M127" s="177"/>
      <c r="N127" s="178"/>
      <c r="O127" s="56"/>
      <c r="P127" s="56"/>
      <c r="Q127" s="56"/>
      <c r="R127" s="56"/>
      <c r="S127" s="56"/>
      <c r="T127" s="57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T127" s="4" t="s">
        <v>136</v>
      </c>
      <c r="AU127" s="4" t="s">
        <v>81</v>
      </c>
    </row>
    <row r="128" s="28" customFormat="true" ht="12.8" hidden="false" customHeight="false" outlineLevel="0" collapsed="false">
      <c r="A128" s="23"/>
      <c r="B128" s="24"/>
      <c r="C128" s="23"/>
      <c r="D128" s="174" t="s">
        <v>138</v>
      </c>
      <c r="E128" s="23"/>
      <c r="F128" s="179" t="s">
        <v>186</v>
      </c>
      <c r="G128" s="23"/>
      <c r="H128" s="23"/>
      <c r="I128" s="176"/>
      <c r="J128" s="23"/>
      <c r="K128" s="23"/>
      <c r="L128" s="24"/>
      <c r="M128" s="177"/>
      <c r="N128" s="178"/>
      <c r="O128" s="56"/>
      <c r="P128" s="56"/>
      <c r="Q128" s="56"/>
      <c r="R128" s="56"/>
      <c r="S128" s="56"/>
      <c r="T128" s="57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T128" s="4" t="s">
        <v>138</v>
      </c>
      <c r="AU128" s="4" t="s">
        <v>81</v>
      </c>
    </row>
    <row r="129" s="188" customFormat="true" ht="12.8" hidden="false" customHeight="false" outlineLevel="0" collapsed="false">
      <c r="B129" s="189"/>
      <c r="D129" s="174" t="s">
        <v>140</v>
      </c>
      <c r="E129" s="190"/>
      <c r="F129" s="191" t="s">
        <v>187</v>
      </c>
      <c r="H129" s="192" t="n">
        <v>58.2</v>
      </c>
      <c r="I129" s="193"/>
      <c r="L129" s="189"/>
      <c r="M129" s="194"/>
      <c r="N129" s="195"/>
      <c r="O129" s="195"/>
      <c r="P129" s="195"/>
      <c r="Q129" s="195"/>
      <c r="R129" s="195"/>
      <c r="S129" s="195"/>
      <c r="T129" s="196"/>
      <c r="AT129" s="190" t="s">
        <v>140</v>
      </c>
      <c r="AU129" s="190" t="s">
        <v>81</v>
      </c>
      <c r="AV129" s="188" t="s">
        <v>81</v>
      </c>
      <c r="AW129" s="188" t="s">
        <v>32</v>
      </c>
      <c r="AX129" s="188" t="s">
        <v>71</v>
      </c>
      <c r="AY129" s="190" t="s">
        <v>127</v>
      </c>
    </row>
    <row r="130" s="28" customFormat="true" ht="16.5" hidden="false" customHeight="true" outlineLevel="0" collapsed="false">
      <c r="A130" s="23"/>
      <c r="B130" s="160"/>
      <c r="C130" s="161" t="s">
        <v>188</v>
      </c>
      <c r="D130" s="161" t="s">
        <v>129</v>
      </c>
      <c r="E130" s="162" t="s">
        <v>189</v>
      </c>
      <c r="F130" s="163" t="s">
        <v>190</v>
      </c>
      <c r="G130" s="164" t="s">
        <v>176</v>
      </c>
      <c r="H130" s="165" t="n">
        <v>1.98</v>
      </c>
      <c r="I130" s="166"/>
      <c r="J130" s="167" t="n">
        <f aca="false">ROUND(I130*H130,2)</f>
        <v>0</v>
      </c>
      <c r="K130" s="163" t="s">
        <v>133</v>
      </c>
      <c r="L130" s="24"/>
      <c r="M130" s="168"/>
      <c r="N130" s="169" t="s">
        <v>42</v>
      </c>
      <c r="O130" s="56"/>
      <c r="P130" s="170" t="n">
        <f aca="false">O130*H130</f>
        <v>0</v>
      </c>
      <c r="Q130" s="170" t="n">
        <v>0</v>
      </c>
      <c r="R130" s="170" t="n">
        <f aca="false">Q130*H130</f>
        <v>0</v>
      </c>
      <c r="S130" s="170" t="n">
        <v>0</v>
      </c>
      <c r="T130" s="171" t="n">
        <f aca="false">S130*H130</f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72" t="s">
        <v>134</v>
      </c>
      <c r="AT130" s="172" t="s">
        <v>129</v>
      </c>
      <c r="AU130" s="172" t="s">
        <v>81</v>
      </c>
      <c r="AY130" s="4" t="s">
        <v>127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4" t="s">
        <v>79</v>
      </c>
      <c r="BK130" s="173" t="n">
        <f aca="false">ROUND(I130*H130,2)</f>
        <v>0</v>
      </c>
      <c r="BL130" s="4" t="s">
        <v>134</v>
      </c>
      <c r="BM130" s="172" t="s">
        <v>191</v>
      </c>
    </row>
    <row r="131" s="28" customFormat="true" ht="12.8" hidden="false" customHeight="false" outlineLevel="0" collapsed="false">
      <c r="A131" s="23"/>
      <c r="B131" s="24"/>
      <c r="C131" s="23"/>
      <c r="D131" s="174" t="s">
        <v>136</v>
      </c>
      <c r="E131" s="23"/>
      <c r="F131" s="175" t="s">
        <v>192</v>
      </c>
      <c r="G131" s="23"/>
      <c r="H131" s="23"/>
      <c r="I131" s="176"/>
      <c r="J131" s="23"/>
      <c r="K131" s="23"/>
      <c r="L131" s="24"/>
      <c r="M131" s="177"/>
      <c r="N131" s="178"/>
      <c r="O131" s="56"/>
      <c r="P131" s="56"/>
      <c r="Q131" s="56"/>
      <c r="R131" s="56"/>
      <c r="S131" s="56"/>
      <c r="T131" s="57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T131" s="4" t="s">
        <v>136</v>
      </c>
      <c r="AU131" s="4" t="s">
        <v>81</v>
      </c>
    </row>
    <row r="132" s="180" customFormat="true" ht="12.8" hidden="false" customHeight="false" outlineLevel="0" collapsed="false">
      <c r="B132" s="181"/>
      <c r="D132" s="174" t="s">
        <v>140</v>
      </c>
      <c r="E132" s="182"/>
      <c r="F132" s="183" t="s">
        <v>193</v>
      </c>
      <c r="H132" s="182"/>
      <c r="I132" s="184"/>
      <c r="L132" s="181"/>
      <c r="M132" s="185"/>
      <c r="N132" s="186"/>
      <c r="O132" s="186"/>
      <c r="P132" s="186"/>
      <c r="Q132" s="186"/>
      <c r="R132" s="186"/>
      <c r="S132" s="186"/>
      <c r="T132" s="187"/>
      <c r="AT132" s="182" t="s">
        <v>140</v>
      </c>
      <c r="AU132" s="182" t="s">
        <v>81</v>
      </c>
      <c r="AV132" s="180" t="s">
        <v>79</v>
      </c>
      <c r="AW132" s="180" t="s">
        <v>32</v>
      </c>
      <c r="AX132" s="180" t="s">
        <v>71</v>
      </c>
      <c r="AY132" s="182" t="s">
        <v>127</v>
      </c>
    </row>
    <row r="133" s="188" customFormat="true" ht="12.8" hidden="false" customHeight="false" outlineLevel="0" collapsed="false">
      <c r="B133" s="189"/>
      <c r="D133" s="174" t="s">
        <v>140</v>
      </c>
      <c r="E133" s="190"/>
      <c r="F133" s="191" t="s">
        <v>194</v>
      </c>
      <c r="H133" s="192" t="n">
        <v>1.98</v>
      </c>
      <c r="I133" s="193"/>
      <c r="L133" s="189"/>
      <c r="M133" s="194"/>
      <c r="N133" s="195"/>
      <c r="O133" s="195"/>
      <c r="P133" s="195"/>
      <c r="Q133" s="195"/>
      <c r="R133" s="195"/>
      <c r="S133" s="195"/>
      <c r="T133" s="196"/>
      <c r="AT133" s="190" t="s">
        <v>140</v>
      </c>
      <c r="AU133" s="190" t="s">
        <v>81</v>
      </c>
      <c r="AV133" s="188" t="s">
        <v>81</v>
      </c>
      <c r="AW133" s="188" t="s">
        <v>32</v>
      </c>
      <c r="AX133" s="188" t="s">
        <v>71</v>
      </c>
      <c r="AY133" s="190" t="s">
        <v>127</v>
      </c>
    </row>
    <row r="134" s="28" customFormat="true" ht="16.5" hidden="false" customHeight="true" outlineLevel="0" collapsed="false">
      <c r="A134" s="23"/>
      <c r="B134" s="160"/>
      <c r="C134" s="161" t="s">
        <v>195</v>
      </c>
      <c r="D134" s="161" t="s">
        <v>129</v>
      </c>
      <c r="E134" s="162" t="s">
        <v>196</v>
      </c>
      <c r="F134" s="163" t="s">
        <v>197</v>
      </c>
      <c r="G134" s="164" t="s">
        <v>176</v>
      </c>
      <c r="H134" s="165" t="n">
        <v>1</v>
      </c>
      <c r="I134" s="166"/>
      <c r="J134" s="167" t="n">
        <f aca="false">ROUND(I134*H134,2)</f>
        <v>0</v>
      </c>
      <c r="K134" s="163" t="s">
        <v>133</v>
      </c>
      <c r="L134" s="24"/>
      <c r="M134" s="168"/>
      <c r="N134" s="169" t="s">
        <v>42</v>
      </c>
      <c r="O134" s="56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72" t="s">
        <v>134</v>
      </c>
      <c r="AT134" s="172" t="s">
        <v>129</v>
      </c>
      <c r="AU134" s="172" t="s">
        <v>81</v>
      </c>
      <c r="AY134" s="4" t="s">
        <v>127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4" t="s">
        <v>79</v>
      </c>
      <c r="BK134" s="173" t="n">
        <f aca="false">ROUND(I134*H134,2)</f>
        <v>0</v>
      </c>
      <c r="BL134" s="4" t="s">
        <v>134</v>
      </c>
      <c r="BM134" s="172" t="s">
        <v>198</v>
      </c>
    </row>
    <row r="135" s="28" customFormat="true" ht="12.8" hidden="false" customHeight="false" outlineLevel="0" collapsed="false">
      <c r="A135" s="23"/>
      <c r="B135" s="24"/>
      <c r="C135" s="23"/>
      <c r="D135" s="174" t="s">
        <v>136</v>
      </c>
      <c r="E135" s="23"/>
      <c r="F135" s="175" t="s">
        <v>199</v>
      </c>
      <c r="G135" s="23"/>
      <c r="H135" s="23"/>
      <c r="I135" s="176"/>
      <c r="J135" s="23"/>
      <c r="K135" s="23"/>
      <c r="L135" s="24"/>
      <c r="M135" s="177"/>
      <c r="N135" s="178"/>
      <c r="O135" s="56"/>
      <c r="P135" s="56"/>
      <c r="Q135" s="56"/>
      <c r="R135" s="56"/>
      <c r="S135" s="56"/>
      <c r="T135" s="57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T135" s="4" t="s">
        <v>136</v>
      </c>
      <c r="AU135" s="4" t="s">
        <v>81</v>
      </c>
    </row>
    <row r="136" s="180" customFormat="true" ht="12.8" hidden="false" customHeight="false" outlineLevel="0" collapsed="false">
      <c r="B136" s="181"/>
      <c r="D136" s="174" t="s">
        <v>140</v>
      </c>
      <c r="E136" s="182"/>
      <c r="F136" s="183" t="s">
        <v>200</v>
      </c>
      <c r="H136" s="182"/>
      <c r="I136" s="184"/>
      <c r="L136" s="181"/>
      <c r="M136" s="185"/>
      <c r="N136" s="186"/>
      <c r="O136" s="186"/>
      <c r="P136" s="186"/>
      <c r="Q136" s="186"/>
      <c r="R136" s="186"/>
      <c r="S136" s="186"/>
      <c r="T136" s="187"/>
      <c r="AT136" s="182" t="s">
        <v>140</v>
      </c>
      <c r="AU136" s="182" t="s">
        <v>81</v>
      </c>
      <c r="AV136" s="180" t="s">
        <v>79</v>
      </c>
      <c r="AW136" s="180" t="s">
        <v>32</v>
      </c>
      <c r="AX136" s="180" t="s">
        <v>71</v>
      </c>
      <c r="AY136" s="182" t="s">
        <v>127</v>
      </c>
    </row>
    <row r="137" s="188" customFormat="true" ht="12.8" hidden="false" customHeight="false" outlineLevel="0" collapsed="false">
      <c r="B137" s="189"/>
      <c r="D137" s="174" t="s">
        <v>140</v>
      </c>
      <c r="E137" s="190"/>
      <c r="F137" s="191" t="s">
        <v>201</v>
      </c>
      <c r="H137" s="192" t="n">
        <v>1</v>
      </c>
      <c r="I137" s="193"/>
      <c r="L137" s="189"/>
      <c r="M137" s="194"/>
      <c r="N137" s="195"/>
      <c r="O137" s="195"/>
      <c r="P137" s="195"/>
      <c r="Q137" s="195"/>
      <c r="R137" s="195"/>
      <c r="S137" s="195"/>
      <c r="T137" s="196"/>
      <c r="AT137" s="190" t="s">
        <v>140</v>
      </c>
      <c r="AU137" s="190" t="s">
        <v>81</v>
      </c>
      <c r="AV137" s="188" t="s">
        <v>81</v>
      </c>
      <c r="AW137" s="188" t="s">
        <v>32</v>
      </c>
      <c r="AX137" s="188" t="s">
        <v>71</v>
      </c>
      <c r="AY137" s="190" t="s">
        <v>127</v>
      </c>
    </row>
    <row r="138" s="28" customFormat="true" ht="16.5" hidden="false" customHeight="true" outlineLevel="0" collapsed="false">
      <c r="A138" s="23"/>
      <c r="B138" s="160"/>
      <c r="C138" s="161" t="s">
        <v>202</v>
      </c>
      <c r="D138" s="161" t="s">
        <v>129</v>
      </c>
      <c r="E138" s="162" t="s">
        <v>203</v>
      </c>
      <c r="F138" s="163" t="s">
        <v>204</v>
      </c>
      <c r="G138" s="164" t="s">
        <v>145</v>
      </c>
      <c r="H138" s="165" t="n">
        <v>2</v>
      </c>
      <c r="I138" s="166"/>
      <c r="J138" s="167" t="n">
        <f aca="false">ROUND(I138*H138,2)</f>
        <v>0</v>
      </c>
      <c r="K138" s="163" t="s">
        <v>133</v>
      </c>
      <c r="L138" s="24"/>
      <c r="M138" s="168"/>
      <c r="N138" s="169" t="s">
        <v>42</v>
      </c>
      <c r="O138" s="56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72" t="s">
        <v>134</v>
      </c>
      <c r="AT138" s="172" t="s">
        <v>129</v>
      </c>
      <c r="AU138" s="172" t="s">
        <v>81</v>
      </c>
      <c r="AY138" s="4" t="s">
        <v>127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4" t="s">
        <v>79</v>
      </c>
      <c r="BK138" s="173" t="n">
        <f aca="false">ROUND(I138*H138,2)</f>
        <v>0</v>
      </c>
      <c r="BL138" s="4" t="s">
        <v>134</v>
      </c>
      <c r="BM138" s="172" t="s">
        <v>205</v>
      </c>
    </row>
    <row r="139" s="28" customFormat="true" ht="12.8" hidden="false" customHeight="false" outlineLevel="0" collapsed="false">
      <c r="A139" s="23"/>
      <c r="B139" s="24"/>
      <c r="C139" s="23"/>
      <c r="D139" s="174" t="s">
        <v>136</v>
      </c>
      <c r="E139" s="23"/>
      <c r="F139" s="175" t="s">
        <v>206</v>
      </c>
      <c r="G139" s="23"/>
      <c r="H139" s="23"/>
      <c r="I139" s="176"/>
      <c r="J139" s="23"/>
      <c r="K139" s="23"/>
      <c r="L139" s="24"/>
      <c r="M139" s="177"/>
      <c r="N139" s="178"/>
      <c r="O139" s="56"/>
      <c r="P139" s="56"/>
      <c r="Q139" s="56"/>
      <c r="R139" s="56"/>
      <c r="S139" s="56"/>
      <c r="T139" s="57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T139" s="4" t="s">
        <v>136</v>
      </c>
      <c r="AU139" s="4" t="s">
        <v>81</v>
      </c>
    </row>
    <row r="140" s="28" customFormat="true" ht="12.8" hidden="false" customHeight="false" outlineLevel="0" collapsed="false">
      <c r="A140" s="23"/>
      <c r="B140" s="24"/>
      <c r="C140" s="23"/>
      <c r="D140" s="174" t="s">
        <v>138</v>
      </c>
      <c r="E140" s="23"/>
      <c r="F140" s="179" t="s">
        <v>139</v>
      </c>
      <c r="G140" s="23"/>
      <c r="H140" s="23"/>
      <c r="I140" s="176"/>
      <c r="J140" s="23"/>
      <c r="K140" s="23"/>
      <c r="L140" s="24"/>
      <c r="M140" s="177"/>
      <c r="N140" s="178"/>
      <c r="O140" s="56"/>
      <c r="P140" s="56"/>
      <c r="Q140" s="56"/>
      <c r="R140" s="56"/>
      <c r="S140" s="56"/>
      <c r="T140" s="57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T140" s="4" t="s">
        <v>138</v>
      </c>
      <c r="AU140" s="4" t="s">
        <v>81</v>
      </c>
    </row>
    <row r="141" s="180" customFormat="true" ht="12.8" hidden="false" customHeight="false" outlineLevel="0" collapsed="false">
      <c r="B141" s="181"/>
      <c r="D141" s="174" t="s">
        <v>140</v>
      </c>
      <c r="E141" s="182"/>
      <c r="F141" s="183" t="s">
        <v>141</v>
      </c>
      <c r="H141" s="182"/>
      <c r="I141" s="184"/>
      <c r="L141" s="181"/>
      <c r="M141" s="185"/>
      <c r="N141" s="186"/>
      <c r="O141" s="186"/>
      <c r="P141" s="186"/>
      <c r="Q141" s="186"/>
      <c r="R141" s="186"/>
      <c r="S141" s="186"/>
      <c r="T141" s="187"/>
      <c r="AT141" s="182" t="s">
        <v>140</v>
      </c>
      <c r="AU141" s="182" t="s">
        <v>81</v>
      </c>
      <c r="AV141" s="180" t="s">
        <v>79</v>
      </c>
      <c r="AW141" s="180" t="s">
        <v>32</v>
      </c>
      <c r="AX141" s="180" t="s">
        <v>71</v>
      </c>
      <c r="AY141" s="182" t="s">
        <v>127</v>
      </c>
    </row>
    <row r="142" s="188" customFormat="true" ht="12.8" hidden="false" customHeight="false" outlineLevel="0" collapsed="false">
      <c r="B142" s="189"/>
      <c r="D142" s="174" t="s">
        <v>140</v>
      </c>
      <c r="E142" s="190"/>
      <c r="F142" s="191" t="s">
        <v>148</v>
      </c>
      <c r="H142" s="192" t="n">
        <v>2</v>
      </c>
      <c r="I142" s="193"/>
      <c r="L142" s="189"/>
      <c r="M142" s="194"/>
      <c r="N142" s="195"/>
      <c r="O142" s="195"/>
      <c r="P142" s="195"/>
      <c r="Q142" s="195"/>
      <c r="R142" s="195"/>
      <c r="S142" s="195"/>
      <c r="T142" s="196"/>
      <c r="AT142" s="190" t="s">
        <v>140</v>
      </c>
      <c r="AU142" s="190" t="s">
        <v>81</v>
      </c>
      <c r="AV142" s="188" t="s">
        <v>81</v>
      </c>
      <c r="AW142" s="188" t="s">
        <v>32</v>
      </c>
      <c r="AX142" s="188" t="s">
        <v>71</v>
      </c>
      <c r="AY142" s="190" t="s">
        <v>127</v>
      </c>
    </row>
    <row r="143" s="28" customFormat="true" ht="16.5" hidden="false" customHeight="true" outlineLevel="0" collapsed="false">
      <c r="A143" s="23"/>
      <c r="B143" s="160"/>
      <c r="C143" s="161" t="s">
        <v>207</v>
      </c>
      <c r="D143" s="161" t="s">
        <v>129</v>
      </c>
      <c r="E143" s="162" t="s">
        <v>208</v>
      </c>
      <c r="F143" s="163" t="s">
        <v>209</v>
      </c>
      <c r="G143" s="164" t="s">
        <v>145</v>
      </c>
      <c r="H143" s="165" t="n">
        <v>2</v>
      </c>
      <c r="I143" s="166"/>
      <c r="J143" s="167" t="n">
        <f aca="false">ROUND(I143*H143,2)</f>
        <v>0</v>
      </c>
      <c r="K143" s="163" t="s">
        <v>133</v>
      </c>
      <c r="L143" s="24"/>
      <c r="M143" s="168"/>
      <c r="N143" s="169" t="s">
        <v>42</v>
      </c>
      <c r="O143" s="56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72" t="s">
        <v>134</v>
      </c>
      <c r="AT143" s="172" t="s">
        <v>129</v>
      </c>
      <c r="AU143" s="172" t="s">
        <v>81</v>
      </c>
      <c r="AY143" s="4" t="s">
        <v>127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4" t="s">
        <v>79</v>
      </c>
      <c r="BK143" s="173" t="n">
        <f aca="false">ROUND(I143*H143,2)</f>
        <v>0</v>
      </c>
      <c r="BL143" s="4" t="s">
        <v>134</v>
      </c>
      <c r="BM143" s="172" t="s">
        <v>210</v>
      </c>
    </row>
    <row r="144" s="28" customFormat="true" ht="12.8" hidden="false" customHeight="false" outlineLevel="0" collapsed="false">
      <c r="A144" s="23"/>
      <c r="B144" s="24"/>
      <c r="C144" s="23"/>
      <c r="D144" s="174" t="s">
        <v>136</v>
      </c>
      <c r="E144" s="23"/>
      <c r="F144" s="175" t="s">
        <v>211</v>
      </c>
      <c r="G144" s="23"/>
      <c r="H144" s="23"/>
      <c r="I144" s="176"/>
      <c r="J144" s="23"/>
      <c r="K144" s="23"/>
      <c r="L144" s="24"/>
      <c r="M144" s="177"/>
      <c r="N144" s="178"/>
      <c r="O144" s="56"/>
      <c r="P144" s="56"/>
      <c r="Q144" s="56"/>
      <c r="R144" s="56"/>
      <c r="S144" s="56"/>
      <c r="T144" s="57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T144" s="4" t="s">
        <v>136</v>
      </c>
      <c r="AU144" s="4" t="s">
        <v>81</v>
      </c>
    </row>
    <row r="145" s="28" customFormat="true" ht="12.8" hidden="false" customHeight="false" outlineLevel="0" collapsed="false">
      <c r="A145" s="23"/>
      <c r="B145" s="24"/>
      <c r="C145" s="23"/>
      <c r="D145" s="174" t="s">
        <v>138</v>
      </c>
      <c r="E145" s="23"/>
      <c r="F145" s="179" t="s">
        <v>139</v>
      </c>
      <c r="G145" s="23"/>
      <c r="H145" s="23"/>
      <c r="I145" s="176"/>
      <c r="J145" s="23"/>
      <c r="K145" s="23"/>
      <c r="L145" s="24"/>
      <c r="M145" s="177"/>
      <c r="N145" s="178"/>
      <c r="O145" s="56"/>
      <c r="P145" s="56"/>
      <c r="Q145" s="56"/>
      <c r="R145" s="56"/>
      <c r="S145" s="56"/>
      <c r="T145" s="57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T145" s="4" t="s">
        <v>138</v>
      </c>
      <c r="AU145" s="4" t="s">
        <v>81</v>
      </c>
    </row>
    <row r="146" s="180" customFormat="true" ht="12.8" hidden="false" customHeight="false" outlineLevel="0" collapsed="false">
      <c r="B146" s="181"/>
      <c r="D146" s="174" t="s">
        <v>140</v>
      </c>
      <c r="E146" s="182"/>
      <c r="F146" s="183" t="s">
        <v>141</v>
      </c>
      <c r="H146" s="182"/>
      <c r="I146" s="184"/>
      <c r="L146" s="181"/>
      <c r="M146" s="185"/>
      <c r="N146" s="186"/>
      <c r="O146" s="186"/>
      <c r="P146" s="186"/>
      <c r="Q146" s="186"/>
      <c r="R146" s="186"/>
      <c r="S146" s="186"/>
      <c r="T146" s="187"/>
      <c r="AT146" s="182" t="s">
        <v>140</v>
      </c>
      <c r="AU146" s="182" t="s">
        <v>81</v>
      </c>
      <c r="AV146" s="180" t="s">
        <v>79</v>
      </c>
      <c r="AW146" s="180" t="s">
        <v>32</v>
      </c>
      <c r="AX146" s="180" t="s">
        <v>71</v>
      </c>
      <c r="AY146" s="182" t="s">
        <v>127</v>
      </c>
    </row>
    <row r="147" s="188" customFormat="true" ht="12.8" hidden="false" customHeight="false" outlineLevel="0" collapsed="false">
      <c r="B147" s="189"/>
      <c r="D147" s="174" t="s">
        <v>140</v>
      </c>
      <c r="E147" s="190"/>
      <c r="F147" s="191" t="s">
        <v>148</v>
      </c>
      <c r="H147" s="192" t="n">
        <v>2</v>
      </c>
      <c r="I147" s="193"/>
      <c r="L147" s="189"/>
      <c r="M147" s="194"/>
      <c r="N147" s="195"/>
      <c r="O147" s="195"/>
      <c r="P147" s="195"/>
      <c r="Q147" s="195"/>
      <c r="R147" s="195"/>
      <c r="S147" s="195"/>
      <c r="T147" s="196"/>
      <c r="AT147" s="190" t="s">
        <v>140</v>
      </c>
      <c r="AU147" s="190" t="s">
        <v>81</v>
      </c>
      <c r="AV147" s="188" t="s">
        <v>81</v>
      </c>
      <c r="AW147" s="188" t="s">
        <v>32</v>
      </c>
      <c r="AX147" s="188" t="s">
        <v>71</v>
      </c>
      <c r="AY147" s="190" t="s">
        <v>127</v>
      </c>
    </row>
    <row r="148" s="28" customFormat="true" ht="24.15" hidden="false" customHeight="true" outlineLevel="0" collapsed="false">
      <c r="A148" s="23"/>
      <c r="B148" s="160"/>
      <c r="C148" s="161" t="s">
        <v>212</v>
      </c>
      <c r="D148" s="161" t="s">
        <v>129</v>
      </c>
      <c r="E148" s="162" t="s">
        <v>213</v>
      </c>
      <c r="F148" s="163" t="s">
        <v>214</v>
      </c>
      <c r="G148" s="164" t="s">
        <v>176</v>
      </c>
      <c r="H148" s="165" t="n">
        <v>238.47</v>
      </c>
      <c r="I148" s="166"/>
      <c r="J148" s="167" t="n">
        <f aca="false">ROUND(I148*H148,2)</f>
        <v>0</v>
      </c>
      <c r="K148" s="163"/>
      <c r="L148" s="24"/>
      <c r="M148" s="168"/>
      <c r="N148" s="169" t="s">
        <v>42</v>
      </c>
      <c r="O148" s="56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72" t="s">
        <v>134</v>
      </c>
      <c r="AT148" s="172" t="s">
        <v>129</v>
      </c>
      <c r="AU148" s="172" t="s">
        <v>81</v>
      </c>
      <c r="AY148" s="4" t="s">
        <v>127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4" t="s">
        <v>79</v>
      </c>
      <c r="BK148" s="173" t="n">
        <f aca="false">ROUND(I148*H148,2)</f>
        <v>0</v>
      </c>
      <c r="BL148" s="4" t="s">
        <v>134</v>
      </c>
      <c r="BM148" s="172" t="s">
        <v>215</v>
      </c>
    </row>
    <row r="149" s="28" customFormat="true" ht="12.8" hidden="false" customHeight="false" outlineLevel="0" collapsed="false">
      <c r="A149" s="23"/>
      <c r="B149" s="24"/>
      <c r="C149" s="23"/>
      <c r="D149" s="174" t="s">
        <v>136</v>
      </c>
      <c r="E149" s="23"/>
      <c r="F149" s="175" t="s">
        <v>216</v>
      </c>
      <c r="G149" s="23"/>
      <c r="H149" s="23"/>
      <c r="I149" s="176"/>
      <c r="J149" s="23"/>
      <c r="K149" s="23"/>
      <c r="L149" s="24"/>
      <c r="M149" s="177"/>
      <c r="N149" s="178"/>
      <c r="O149" s="56"/>
      <c r="P149" s="56"/>
      <c r="Q149" s="56"/>
      <c r="R149" s="56"/>
      <c r="S149" s="56"/>
      <c r="T149" s="57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T149" s="4" t="s">
        <v>136</v>
      </c>
      <c r="AU149" s="4" t="s">
        <v>81</v>
      </c>
    </row>
    <row r="150" s="188" customFormat="true" ht="12.8" hidden="false" customHeight="false" outlineLevel="0" collapsed="false">
      <c r="B150" s="189"/>
      <c r="D150" s="174" t="s">
        <v>140</v>
      </c>
      <c r="E150" s="190"/>
      <c r="F150" s="191" t="s">
        <v>217</v>
      </c>
      <c r="H150" s="192" t="n">
        <v>238.47</v>
      </c>
      <c r="I150" s="193"/>
      <c r="L150" s="189"/>
      <c r="M150" s="194"/>
      <c r="N150" s="195"/>
      <c r="O150" s="195"/>
      <c r="P150" s="195"/>
      <c r="Q150" s="195"/>
      <c r="R150" s="195"/>
      <c r="S150" s="195"/>
      <c r="T150" s="196"/>
      <c r="AT150" s="190" t="s">
        <v>140</v>
      </c>
      <c r="AU150" s="190" t="s">
        <v>81</v>
      </c>
      <c r="AV150" s="188" t="s">
        <v>81</v>
      </c>
      <c r="AW150" s="188" t="s">
        <v>32</v>
      </c>
      <c r="AX150" s="188" t="s">
        <v>71</v>
      </c>
      <c r="AY150" s="190" t="s">
        <v>127</v>
      </c>
    </row>
    <row r="151" s="28" customFormat="true" ht="16.5" hidden="false" customHeight="true" outlineLevel="0" collapsed="false">
      <c r="A151" s="23"/>
      <c r="B151" s="160"/>
      <c r="C151" s="161" t="s">
        <v>218</v>
      </c>
      <c r="D151" s="161" t="s">
        <v>129</v>
      </c>
      <c r="E151" s="162" t="s">
        <v>219</v>
      </c>
      <c r="F151" s="163" t="s">
        <v>220</v>
      </c>
      <c r="G151" s="164" t="s">
        <v>176</v>
      </c>
      <c r="H151" s="165" t="n">
        <v>7.385</v>
      </c>
      <c r="I151" s="166"/>
      <c r="J151" s="167" t="n">
        <f aca="false">ROUND(I151*H151,2)</f>
        <v>0</v>
      </c>
      <c r="K151" s="163" t="s">
        <v>133</v>
      </c>
      <c r="L151" s="24"/>
      <c r="M151" s="168"/>
      <c r="N151" s="169" t="s">
        <v>42</v>
      </c>
      <c r="O151" s="56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2" t="s">
        <v>134</v>
      </c>
      <c r="AT151" s="172" t="s">
        <v>129</v>
      </c>
      <c r="AU151" s="172" t="s">
        <v>81</v>
      </c>
      <c r="AY151" s="4" t="s">
        <v>127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4" t="s">
        <v>79</v>
      </c>
      <c r="BK151" s="173" t="n">
        <f aca="false">ROUND(I151*H151,2)</f>
        <v>0</v>
      </c>
      <c r="BL151" s="4" t="s">
        <v>134</v>
      </c>
      <c r="BM151" s="172" t="s">
        <v>221</v>
      </c>
    </row>
    <row r="152" s="28" customFormat="true" ht="12.8" hidden="false" customHeight="false" outlineLevel="0" collapsed="false">
      <c r="A152" s="23"/>
      <c r="B152" s="24"/>
      <c r="C152" s="23"/>
      <c r="D152" s="174" t="s">
        <v>136</v>
      </c>
      <c r="E152" s="23"/>
      <c r="F152" s="175" t="s">
        <v>222</v>
      </c>
      <c r="G152" s="23"/>
      <c r="H152" s="23"/>
      <c r="I152" s="176"/>
      <c r="J152" s="23"/>
      <c r="K152" s="23"/>
      <c r="L152" s="24"/>
      <c r="M152" s="177"/>
      <c r="N152" s="178"/>
      <c r="O152" s="56"/>
      <c r="P152" s="56"/>
      <c r="Q152" s="56"/>
      <c r="R152" s="56"/>
      <c r="S152" s="56"/>
      <c r="T152" s="57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T152" s="4" t="s">
        <v>136</v>
      </c>
      <c r="AU152" s="4" t="s">
        <v>81</v>
      </c>
    </row>
    <row r="153" s="180" customFormat="true" ht="12.8" hidden="false" customHeight="false" outlineLevel="0" collapsed="false">
      <c r="B153" s="181"/>
      <c r="D153" s="174" t="s">
        <v>140</v>
      </c>
      <c r="E153" s="182"/>
      <c r="F153" s="183" t="s">
        <v>141</v>
      </c>
      <c r="H153" s="182"/>
      <c r="I153" s="184"/>
      <c r="L153" s="181"/>
      <c r="M153" s="185"/>
      <c r="N153" s="186"/>
      <c r="O153" s="186"/>
      <c r="P153" s="186"/>
      <c r="Q153" s="186"/>
      <c r="R153" s="186"/>
      <c r="S153" s="186"/>
      <c r="T153" s="187"/>
      <c r="AT153" s="182" t="s">
        <v>140</v>
      </c>
      <c r="AU153" s="182" t="s">
        <v>81</v>
      </c>
      <c r="AV153" s="180" t="s">
        <v>79</v>
      </c>
      <c r="AW153" s="180" t="s">
        <v>32</v>
      </c>
      <c r="AX153" s="180" t="s">
        <v>71</v>
      </c>
      <c r="AY153" s="182" t="s">
        <v>127</v>
      </c>
    </row>
    <row r="154" s="188" customFormat="true" ht="12.8" hidden="false" customHeight="false" outlineLevel="0" collapsed="false">
      <c r="B154" s="189"/>
      <c r="D154" s="174" t="s">
        <v>140</v>
      </c>
      <c r="E154" s="190"/>
      <c r="F154" s="191" t="s">
        <v>223</v>
      </c>
      <c r="H154" s="192" t="n">
        <v>7.385</v>
      </c>
      <c r="I154" s="193"/>
      <c r="L154" s="189"/>
      <c r="M154" s="194"/>
      <c r="N154" s="195"/>
      <c r="O154" s="195"/>
      <c r="P154" s="195"/>
      <c r="Q154" s="195"/>
      <c r="R154" s="195"/>
      <c r="S154" s="195"/>
      <c r="T154" s="196"/>
      <c r="AT154" s="190" t="s">
        <v>140</v>
      </c>
      <c r="AU154" s="190" t="s">
        <v>81</v>
      </c>
      <c r="AV154" s="188" t="s">
        <v>81</v>
      </c>
      <c r="AW154" s="188" t="s">
        <v>32</v>
      </c>
      <c r="AX154" s="188" t="s">
        <v>71</v>
      </c>
      <c r="AY154" s="190" t="s">
        <v>127</v>
      </c>
    </row>
    <row r="155" s="28" customFormat="true" ht="16.5" hidden="false" customHeight="true" outlineLevel="0" collapsed="false">
      <c r="A155" s="23"/>
      <c r="B155" s="160"/>
      <c r="C155" s="197" t="s">
        <v>8</v>
      </c>
      <c r="D155" s="197" t="s">
        <v>224</v>
      </c>
      <c r="E155" s="198" t="s">
        <v>225</v>
      </c>
      <c r="F155" s="199" t="s">
        <v>226</v>
      </c>
      <c r="G155" s="200" t="s">
        <v>227</v>
      </c>
      <c r="H155" s="201" t="n">
        <v>0</v>
      </c>
      <c r="I155" s="202"/>
      <c r="J155" s="203" t="n">
        <f aca="false">ROUND(I155*H155,2)</f>
        <v>0</v>
      </c>
      <c r="K155" s="199"/>
      <c r="L155" s="204"/>
      <c r="M155" s="205"/>
      <c r="N155" s="206" t="s">
        <v>42</v>
      </c>
      <c r="O155" s="56"/>
      <c r="P155" s="170" t="n">
        <f aca="false">O155*H155</f>
        <v>0</v>
      </c>
      <c r="Q155" s="170" t="n">
        <v>1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72" t="s">
        <v>181</v>
      </c>
      <c r="AT155" s="172" t="s">
        <v>224</v>
      </c>
      <c r="AU155" s="172" t="s">
        <v>81</v>
      </c>
      <c r="AY155" s="4" t="s">
        <v>127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4" t="s">
        <v>79</v>
      </c>
      <c r="BK155" s="173" t="n">
        <f aca="false">ROUND(I155*H155,2)</f>
        <v>0</v>
      </c>
      <c r="BL155" s="4" t="s">
        <v>134</v>
      </c>
      <c r="BM155" s="172" t="s">
        <v>228</v>
      </c>
    </row>
    <row r="156" s="28" customFormat="true" ht="12.8" hidden="false" customHeight="false" outlineLevel="0" collapsed="false">
      <c r="A156" s="23"/>
      <c r="B156" s="24"/>
      <c r="C156" s="23"/>
      <c r="D156" s="174" t="s">
        <v>136</v>
      </c>
      <c r="E156" s="23"/>
      <c r="F156" s="175" t="s">
        <v>226</v>
      </c>
      <c r="G156" s="23"/>
      <c r="H156" s="23"/>
      <c r="I156" s="176"/>
      <c r="J156" s="23"/>
      <c r="K156" s="23"/>
      <c r="L156" s="24"/>
      <c r="M156" s="177"/>
      <c r="N156" s="178"/>
      <c r="O156" s="56"/>
      <c r="P156" s="56"/>
      <c r="Q156" s="56"/>
      <c r="R156" s="56"/>
      <c r="S156" s="56"/>
      <c r="T156" s="57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T156" s="4" t="s">
        <v>136</v>
      </c>
      <c r="AU156" s="4" t="s">
        <v>81</v>
      </c>
    </row>
    <row r="157" s="180" customFormat="true" ht="12.8" hidden="false" customHeight="false" outlineLevel="0" collapsed="false">
      <c r="B157" s="181"/>
      <c r="D157" s="174" t="s">
        <v>140</v>
      </c>
      <c r="E157" s="182"/>
      <c r="F157" s="183" t="s">
        <v>141</v>
      </c>
      <c r="H157" s="182"/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140</v>
      </c>
      <c r="AU157" s="182" t="s">
        <v>81</v>
      </c>
      <c r="AV157" s="180" t="s">
        <v>79</v>
      </c>
      <c r="AW157" s="180" t="s">
        <v>32</v>
      </c>
      <c r="AX157" s="180" t="s">
        <v>71</v>
      </c>
      <c r="AY157" s="182" t="s">
        <v>127</v>
      </c>
    </row>
    <row r="158" s="188" customFormat="true" ht="12.8" hidden="false" customHeight="false" outlineLevel="0" collapsed="false">
      <c r="B158" s="189"/>
      <c r="D158" s="174" t="s">
        <v>140</v>
      </c>
      <c r="E158" s="190"/>
      <c r="F158" s="191" t="s">
        <v>223</v>
      </c>
      <c r="H158" s="192" t="n">
        <v>7.385</v>
      </c>
      <c r="I158" s="193"/>
      <c r="L158" s="189"/>
      <c r="M158" s="194"/>
      <c r="N158" s="195"/>
      <c r="O158" s="195"/>
      <c r="P158" s="195"/>
      <c r="Q158" s="195"/>
      <c r="R158" s="195"/>
      <c r="S158" s="195"/>
      <c r="T158" s="196"/>
      <c r="AT158" s="190" t="s">
        <v>140</v>
      </c>
      <c r="AU158" s="190" t="s">
        <v>81</v>
      </c>
      <c r="AV158" s="188" t="s">
        <v>81</v>
      </c>
      <c r="AW158" s="188" t="s">
        <v>32</v>
      </c>
      <c r="AX158" s="188" t="s">
        <v>71</v>
      </c>
      <c r="AY158" s="190" t="s">
        <v>127</v>
      </c>
    </row>
    <row r="159" s="188" customFormat="true" ht="12.8" hidden="false" customHeight="false" outlineLevel="0" collapsed="false">
      <c r="B159" s="189"/>
      <c r="D159" s="174" t="s">
        <v>140</v>
      </c>
      <c r="F159" s="191" t="s">
        <v>229</v>
      </c>
      <c r="H159" s="192" t="n">
        <v>13.293</v>
      </c>
      <c r="I159" s="193"/>
      <c r="L159" s="189"/>
      <c r="M159" s="194"/>
      <c r="N159" s="195"/>
      <c r="O159" s="195"/>
      <c r="P159" s="195"/>
      <c r="Q159" s="195"/>
      <c r="R159" s="195"/>
      <c r="S159" s="195"/>
      <c r="T159" s="196"/>
      <c r="AT159" s="190" t="s">
        <v>140</v>
      </c>
      <c r="AU159" s="190" t="s">
        <v>81</v>
      </c>
      <c r="AV159" s="188" t="s">
        <v>81</v>
      </c>
      <c r="AW159" s="188" t="s">
        <v>3</v>
      </c>
      <c r="AX159" s="188" t="s">
        <v>79</v>
      </c>
      <c r="AY159" s="190" t="s">
        <v>127</v>
      </c>
    </row>
    <row r="160" s="28" customFormat="true" ht="21.75" hidden="false" customHeight="true" outlineLevel="0" collapsed="false">
      <c r="A160" s="23"/>
      <c r="B160" s="160"/>
      <c r="C160" s="161" t="s">
        <v>230</v>
      </c>
      <c r="D160" s="161" t="s">
        <v>129</v>
      </c>
      <c r="E160" s="162" t="s">
        <v>231</v>
      </c>
      <c r="F160" s="163" t="s">
        <v>232</v>
      </c>
      <c r="G160" s="164" t="s">
        <v>176</v>
      </c>
      <c r="H160" s="165" t="n">
        <v>0</v>
      </c>
      <c r="I160" s="166"/>
      <c r="J160" s="167" t="n">
        <f aca="false">ROUND(I160*H160,2)</f>
        <v>0</v>
      </c>
      <c r="K160" s="163" t="s">
        <v>133</v>
      </c>
      <c r="L160" s="24"/>
      <c r="M160" s="168"/>
      <c r="N160" s="169" t="s">
        <v>42</v>
      </c>
      <c r="O160" s="56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72" t="s">
        <v>134</v>
      </c>
      <c r="AT160" s="172" t="s">
        <v>129</v>
      </c>
      <c r="AU160" s="172" t="s">
        <v>81</v>
      </c>
      <c r="AY160" s="4" t="s">
        <v>127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4" t="s">
        <v>79</v>
      </c>
      <c r="BK160" s="173" t="n">
        <f aca="false">ROUND(I160*H160,2)</f>
        <v>0</v>
      </c>
      <c r="BL160" s="4" t="s">
        <v>134</v>
      </c>
      <c r="BM160" s="172" t="s">
        <v>233</v>
      </c>
    </row>
    <row r="161" s="28" customFormat="true" ht="12.8" hidden="false" customHeight="false" outlineLevel="0" collapsed="false">
      <c r="A161" s="23"/>
      <c r="B161" s="24"/>
      <c r="C161" s="23"/>
      <c r="D161" s="174" t="s">
        <v>136</v>
      </c>
      <c r="E161" s="23"/>
      <c r="F161" s="175" t="s">
        <v>234</v>
      </c>
      <c r="G161" s="23"/>
      <c r="H161" s="23"/>
      <c r="I161" s="176"/>
      <c r="J161" s="23"/>
      <c r="K161" s="23"/>
      <c r="L161" s="24"/>
      <c r="M161" s="177"/>
      <c r="N161" s="178"/>
      <c r="O161" s="56"/>
      <c r="P161" s="56"/>
      <c r="Q161" s="56"/>
      <c r="R161" s="56"/>
      <c r="S161" s="56"/>
      <c r="T161" s="57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T161" s="4" t="s">
        <v>136</v>
      </c>
      <c r="AU161" s="4" t="s">
        <v>81</v>
      </c>
    </row>
    <row r="162" s="188" customFormat="true" ht="12.8" hidden="false" customHeight="false" outlineLevel="0" collapsed="false">
      <c r="B162" s="189"/>
      <c r="D162" s="174" t="s">
        <v>140</v>
      </c>
      <c r="E162" s="190"/>
      <c r="F162" s="191" t="s">
        <v>187</v>
      </c>
      <c r="H162" s="192" t="n">
        <v>58.2</v>
      </c>
      <c r="I162" s="193"/>
      <c r="L162" s="189"/>
      <c r="M162" s="194"/>
      <c r="N162" s="195"/>
      <c r="O162" s="195"/>
      <c r="P162" s="195"/>
      <c r="Q162" s="195"/>
      <c r="R162" s="195"/>
      <c r="S162" s="195"/>
      <c r="T162" s="196"/>
      <c r="AT162" s="190" t="s">
        <v>140</v>
      </c>
      <c r="AU162" s="190" t="s">
        <v>81</v>
      </c>
      <c r="AV162" s="188" t="s">
        <v>81</v>
      </c>
      <c r="AW162" s="188" t="s">
        <v>32</v>
      </c>
      <c r="AX162" s="188" t="s">
        <v>71</v>
      </c>
      <c r="AY162" s="190" t="s">
        <v>127</v>
      </c>
    </row>
    <row r="163" s="28" customFormat="true" ht="16.5" hidden="false" customHeight="true" outlineLevel="0" collapsed="false">
      <c r="A163" s="23"/>
      <c r="B163" s="160"/>
      <c r="C163" s="197" t="s">
        <v>235</v>
      </c>
      <c r="D163" s="197" t="s">
        <v>224</v>
      </c>
      <c r="E163" s="198" t="s">
        <v>236</v>
      </c>
      <c r="F163" s="199" t="s">
        <v>237</v>
      </c>
      <c r="G163" s="200" t="s">
        <v>227</v>
      </c>
      <c r="H163" s="201" t="n">
        <v>0</v>
      </c>
      <c r="I163" s="202"/>
      <c r="J163" s="203" t="n">
        <f aca="false">ROUND(I163*H163,2)</f>
        <v>0</v>
      </c>
      <c r="K163" s="199" t="s">
        <v>133</v>
      </c>
      <c r="L163" s="204"/>
      <c r="M163" s="205"/>
      <c r="N163" s="206" t="s">
        <v>42</v>
      </c>
      <c r="O163" s="56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72" t="s">
        <v>181</v>
      </c>
      <c r="AT163" s="172" t="s">
        <v>224</v>
      </c>
      <c r="AU163" s="172" t="s">
        <v>81</v>
      </c>
      <c r="AY163" s="4" t="s">
        <v>127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4" t="s">
        <v>79</v>
      </c>
      <c r="BK163" s="173" t="n">
        <f aca="false">ROUND(I163*H163,2)</f>
        <v>0</v>
      </c>
      <c r="BL163" s="4" t="s">
        <v>134</v>
      </c>
      <c r="BM163" s="172" t="s">
        <v>238</v>
      </c>
    </row>
    <row r="164" s="28" customFormat="true" ht="12.8" hidden="false" customHeight="false" outlineLevel="0" collapsed="false">
      <c r="A164" s="23"/>
      <c r="B164" s="24"/>
      <c r="C164" s="23"/>
      <c r="D164" s="174" t="s">
        <v>136</v>
      </c>
      <c r="E164" s="23"/>
      <c r="F164" s="175" t="s">
        <v>237</v>
      </c>
      <c r="G164" s="23"/>
      <c r="H164" s="23"/>
      <c r="I164" s="176"/>
      <c r="J164" s="23"/>
      <c r="K164" s="23"/>
      <c r="L164" s="24"/>
      <c r="M164" s="177"/>
      <c r="N164" s="178"/>
      <c r="O164" s="56"/>
      <c r="P164" s="56"/>
      <c r="Q164" s="56"/>
      <c r="R164" s="56"/>
      <c r="S164" s="56"/>
      <c r="T164" s="57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T164" s="4" t="s">
        <v>136</v>
      </c>
      <c r="AU164" s="4" t="s">
        <v>81</v>
      </c>
    </row>
    <row r="165" s="28" customFormat="true" ht="12.8" hidden="false" customHeight="false" outlineLevel="0" collapsed="false">
      <c r="A165" s="23"/>
      <c r="B165" s="24"/>
      <c r="C165" s="23"/>
      <c r="D165" s="174" t="s">
        <v>138</v>
      </c>
      <c r="E165" s="23"/>
      <c r="F165" s="179" t="s">
        <v>239</v>
      </c>
      <c r="G165" s="23"/>
      <c r="H165" s="23"/>
      <c r="I165" s="176"/>
      <c r="J165" s="23"/>
      <c r="K165" s="23"/>
      <c r="L165" s="24"/>
      <c r="M165" s="177"/>
      <c r="N165" s="178"/>
      <c r="O165" s="56"/>
      <c r="P165" s="56"/>
      <c r="Q165" s="56"/>
      <c r="R165" s="56"/>
      <c r="S165" s="56"/>
      <c r="T165" s="57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T165" s="4" t="s">
        <v>138</v>
      </c>
      <c r="AU165" s="4" t="s">
        <v>81</v>
      </c>
    </row>
    <row r="166" s="188" customFormat="true" ht="12.8" hidden="false" customHeight="false" outlineLevel="0" collapsed="false">
      <c r="B166" s="189"/>
      <c r="D166" s="174" t="s">
        <v>140</v>
      </c>
      <c r="E166" s="190"/>
      <c r="F166" s="191" t="s">
        <v>187</v>
      </c>
      <c r="H166" s="192" t="n">
        <v>58.2</v>
      </c>
      <c r="I166" s="193"/>
      <c r="L166" s="189"/>
      <c r="M166" s="194"/>
      <c r="N166" s="195"/>
      <c r="O166" s="195"/>
      <c r="P166" s="195"/>
      <c r="Q166" s="195"/>
      <c r="R166" s="195"/>
      <c r="S166" s="195"/>
      <c r="T166" s="196"/>
      <c r="AT166" s="190" t="s">
        <v>140</v>
      </c>
      <c r="AU166" s="190" t="s">
        <v>81</v>
      </c>
      <c r="AV166" s="188" t="s">
        <v>81</v>
      </c>
      <c r="AW166" s="188" t="s">
        <v>32</v>
      </c>
      <c r="AX166" s="188" t="s">
        <v>71</v>
      </c>
      <c r="AY166" s="190" t="s">
        <v>127</v>
      </c>
    </row>
    <row r="167" s="188" customFormat="true" ht="12.8" hidden="false" customHeight="false" outlineLevel="0" collapsed="false">
      <c r="B167" s="189"/>
      <c r="D167" s="174" t="s">
        <v>140</v>
      </c>
      <c r="F167" s="191" t="s">
        <v>240</v>
      </c>
      <c r="H167" s="192" t="n">
        <v>122.22</v>
      </c>
      <c r="I167" s="193"/>
      <c r="L167" s="189"/>
      <c r="M167" s="194"/>
      <c r="N167" s="195"/>
      <c r="O167" s="195"/>
      <c r="P167" s="195"/>
      <c r="Q167" s="195"/>
      <c r="R167" s="195"/>
      <c r="S167" s="195"/>
      <c r="T167" s="196"/>
      <c r="AT167" s="190" t="s">
        <v>140</v>
      </c>
      <c r="AU167" s="190" t="s">
        <v>81</v>
      </c>
      <c r="AV167" s="188" t="s">
        <v>81</v>
      </c>
      <c r="AW167" s="188" t="s">
        <v>3</v>
      </c>
      <c r="AX167" s="188" t="s">
        <v>79</v>
      </c>
      <c r="AY167" s="190" t="s">
        <v>127</v>
      </c>
    </row>
    <row r="168" s="28" customFormat="true" ht="16.5" hidden="false" customHeight="true" outlineLevel="0" collapsed="false">
      <c r="A168" s="23"/>
      <c r="B168" s="160"/>
      <c r="C168" s="161" t="s">
        <v>241</v>
      </c>
      <c r="D168" s="161" t="s">
        <v>129</v>
      </c>
      <c r="E168" s="162" t="s">
        <v>242</v>
      </c>
      <c r="F168" s="163" t="s">
        <v>243</v>
      </c>
      <c r="G168" s="164" t="s">
        <v>227</v>
      </c>
      <c r="H168" s="165" t="n">
        <v>234.88</v>
      </c>
      <c r="I168" s="166"/>
      <c r="J168" s="167" t="n">
        <f aca="false">ROUND(I168*H168,2)</f>
        <v>0</v>
      </c>
      <c r="K168" s="163" t="s">
        <v>133</v>
      </c>
      <c r="L168" s="24"/>
      <c r="M168" s="168"/>
      <c r="N168" s="169" t="s">
        <v>42</v>
      </c>
      <c r="O168" s="56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72" t="s">
        <v>134</v>
      </c>
      <c r="AT168" s="172" t="s">
        <v>129</v>
      </c>
      <c r="AU168" s="172" t="s">
        <v>81</v>
      </c>
      <c r="AY168" s="4" t="s">
        <v>127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4" t="s">
        <v>79</v>
      </c>
      <c r="BK168" s="173" t="n">
        <f aca="false">ROUND(I168*H168,2)</f>
        <v>0</v>
      </c>
      <c r="BL168" s="4" t="s">
        <v>134</v>
      </c>
      <c r="BM168" s="172" t="s">
        <v>244</v>
      </c>
    </row>
    <row r="169" s="28" customFormat="true" ht="12.8" hidden="false" customHeight="false" outlineLevel="0" collapsed="false">
      <c r="A169" s="23"/>
      <c r="B169" s="24"/>
      <c r="C169" s="23"/>
      <c r="D169" s="174" t="s">
        <v>136</v>
      </c>
      <c r="E169" s="23"/>
      <c r="F169" s="175" t="s">
        <v>245</v>
      </c>
      <c r="G169" s="23"/>
      <c r="H169" s="23"/>
      <c r="I169" s="176"/>
      <c r="J169" s="23"/>
      <c r="K169" s="23"/>
      <c r="L169" s="24"/>
      <c r="M169" s="177"/>
      <c r="N169" s="178"/>
      <c r="O169" s="56"/>
      <c r="P169" s="56"/>
      <c r="Q169" s="56"/>
      <c r="R169" s="56"/>
      <c r="S169" s="56"/>
      <c r="T169" s="57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T169" s="4" t="s">
        <v>136</v>
      </c>
      <c r="AU169" s="4" t="s">
        <v>81</v>
      </c>
    </row>
    <row r="170" s="188" customFormat="true" ht="12.8" hidden="false" customHeight="false" outlineLevel="0" collapsed="false">
      <c r="B170" s="189"/>
      <c r="D170" s="174" t="s">
        <v>140</v>
      </c>
      <c r="E170" s="190"/>
      <c r="F170" s="191" t="s">
        <v>217</v>
      </c>
      <c r="H170" s="192" t="n">
        <v>238.47</v>
      </c>
      <c r="I170" s="193"/>
      <c r="L170" s="189"/>
      <c r="M170" s="194"/>
      <c r="N170" s="195"/>
      <c r="O170" s="195"/>
      <c r="P170" s="195"/>
      <c r="Q170" s="195"/>
      <c r="R170" s="195"/>
      <c r="S170" s="195"/>
      <c r="T170" s="196"/>
      <c r="AT170" s="190" t="s">
        <v>140</v>
      </c>
      <c r="AU170" s="190" t="s">
        <v>81</v>
      </c>
      <c r="AV170" s="188" t="s">
        <v>81</v>
      </c>
      <c r="AW170" s="188" t="s">
        <v>32</v>
      </c>
      <c r="AX170" s="188" t="s">
        <v>71</v>
      </c>
      <c r="AY170" s="190" t="s">
        <v>127</v>
      </c>
    </row>
    <row r="171" s="188" customFormat="true" ht="12.8" hidden="false" customHeight="false" outlineLevel="0" collapsed="false">
      <c r="B171" s="189"/>
      <c r="D171" s="174" t="s">
        <v>140</v>
      </c>
      <c r="F171" s="191" t="s">
        <v>246</v>
      </c>
      <c r="H171" s="192" t="n">
        <v>429.246</v>
      </c>
      <c r="I171" s="193"/>
      <c r="L171" s="189"/>
      <c r="M171" s="194"/>
      <c r="N171" s="195"/>
      <c r="O171" s="195"/>
      <c r="P171" s="195"/>
      <c r="Q171" s="195"/>
      <c r="R171" s="195"/>
      <c r="S171" s="195"/>
      <c r="T171" s="196"/>
      <c r="AT171" s="190" t="s">
        <v>140</v>
      </c>
      <c r="AU171" s="190" t="s">
        <v>81</v>
      </c>
      <c r="AV171" s="188" t="s">
        <v>81</v>
      </c>
      <c r="AW171" s="188" t="s">
        <v>3</v>
      </c>
      <c r="AX171" s="188" t="s">
        <v>79</v>
      </c>
      <c r="AY171" s="190" t="s">
        <v>127</v>
      </c>
    </row>
    <row r="172" s="28" customFormat="true" ht="16.5" hidden="false" customHeight="true" outlineLevel="0" collapsed="false">
      <c r="A172" s="23"/>
      <c r="B172" s="160"/>
      <c r="C172" s="161" t="s">
        <v>247</v>
      </c>
      <c r="D172" s="161" t="s">
        <v>129</v>
      </c>
      <c r="E172" s="162" t="s">
        <v>248</v>
      </c>
      <c r="F172" s="163" t="s">
        <v>249</v>
      </c>
      <c r="G172" s="164" t="s">
        <v>176</v>
      </c>
      <c r="H172" s="165" t="n">
        <v>1</v>
      </c>
      <c r="I172" s="166"/>
      <c r="J172" s="167" t="n">
        <f aca="false">ROUND(I172*H172,2)</f>
        <v>0</v>
      </c>
      <c r="K172" s="163" t="s">
        <v>133</v>
      </c>
      <c r="L172" s="24"/>
      <c r="M172" s="168"/>
      <c r="N172" s="169" t="s">
        <v>42</v>
      </c>
      <c r="O172" s="56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72" t="s">
        <v>134</v>
      </c>
      <c r="AT172" s="172" t="s">
        <v>129</v>
      </c>
      <c r="AU172" s="172" t="s">
        <v>81</v>
      </c>
      <c r="AY172" s="4" t="s">
        <v>127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4" t="s">
        <v>79</v>
      </c>
      <c r="BK172" s="173" t="n">
        <f aca="false">ROUND(I172*H172,2)</f>
        <v>0</v>
      </c>
      <c r="BL172" s="4" t="s">
        <v>134</v>
      </c>
      <c r="BM172" s="172" t="s">
        <v>250</v>
      </c>
    </row>
    <row r="173" s="28" customFormat="true" ht="12.8" hidden="false" customHeight="false" outlineLevel="0" collapsed="false">
      <c r="A173" s="23"/>
      <c r="B173" s="24"/>
      <c r="C173" s="23"/>
      <c r="D173" s="174" t="s">
        <v>136</v>
      </c>
      <c r="E173" s="23"/>
      <c r="F173" s="175" t="s">
        <v>251</v>
      </c>
      <c r="G173" s="23"/>
      <c r="H173" s="23"/>
      <c r="I173" s="176"/>
      <c r="J173" s="23"/>
      <c r="K173" s="23"/>
      <c r="L173" s="24"/>
      <c r="M173" s="177"/>
      <c r="N173" s="178"/>
      <c r="O173" s="56"/>
      <c r="P173" s="56"/>
      <c r="Q173" s="56"/>
      <c r="R173" s="56"/>
      <c r="S173" s="56"/>
      <c r="T173" s="57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T173" s="4" t="s">
        <v>136</v>
      </c>
      <c r="AU173" s="4" t="s">
        <v>81</v>
      </c>
    </row>
    <row r="174" s="180" customFormat="true" ht="12.8" hidden="false" customHeight="false" outlineLevel="0" collapsed="false">
      <c r="B174" s="181"/>
      <c r="D174" s="174" t="s">
        <v>140</v>
      </c>
      <c r="E174" s="182"/>
      <c r="F174" s="183" t="s">
        <v>200</v>
      </c>
      <c r="H174" s="182"/>
      <c r="I174" s="184"/>
      <c r="L174" s="181"/>
      <c r="M174" s="185"/>
      <c r="N174" s="186"/>
      <c r="O174" s="186"/>
      <c r="P174" s="186"/>
      <c r="Q174" s="186"/>
      <c r="R174" s="186"/>
      <c r="S174" s="186"/>
      <c r="T174" s="187"/>
      <c r="AT174" s="182" t="s">
        <v>140</v>
      </c>
      <c r="AU174" s="182" t="s">
        <v>81</v>
      </c>
      <c r="AV174" s="180" t="s">
        <v>79</v>
      </c>
      <c r="AW174" s="180" t="s">
        <v>32</v>
      </c>
      <c r="AX174" s="180" t="s">
        <v>71</v>
      </c>
      <c r="AY174" s="182" t="s">
        <v>127</v>
      </c>
    </row>
    <row r="175" s="188" customFormat="true" ht="12.8" hidden="false" customHeight="false" outlineLevel="0" collapsed="false">
      <c r="B175" s="189"/>
      <c r="D175" s="174" t="s">
        <v>140</v>
      </c>
      <c r="E175" s="190"/>
      <c r="F175" s="191" t="s">
        <v>252</v>
      </c>
      <c r="H175" s="192" t="n">
        <v>1</v>
      </c>
      <c r="I175" s="193"/>
      <c r="L175" s="189"/>
      <c r="M175" s="194"/>
      <c r="N175" s="195"/>
      <c r="O175" s="195"/>
      <c r="P175" s="195"/>
      <c r="Q175" s="195"/>
      <c r="R175" s="195"/>
      <c r="S175" s="195"/>
      <c r="T175" s="196"/>
      <c r="AT175" s="190" t="s">
        <v>140</v>
      </c>
      <c r="AU175" s="190" t="s">
        <v>81</v>
      </c>
      <c r="AV175" s="188" t="s">
        <v>81</v>
      </c>
      <c r="AW175" s="188" t="s">
        <v>32</v>
      </c>
      <c r="AX175" s="188" t="s">
        <v>71</v>
      </c>
      <c r="AY175" s="190" t="s">
        <v>127</v>
      </c>
    </row>
    <row r="176" s="28" customFormat="true" ht="16.5" hidden="false" customHeight="true" outlineLevel="0" collapsed="false">
      <c r="A176" s="23"/>
      <c r="B176" s="160"/>
      <c r="C176" s="161" t="s">
        <v>253</v>
      </c>
      <c r="D176" s="161" t="s">
        <v>129</v>
      </c>
      <c r="E176" s="162" t="s">
        <v>254</v>
      </c>
      <c r="F176" s="163" t="s">
        <v>255</v>
      </c>
      <c r="G176" s="164" t="s">
        <v>132</v>
      </c>
      <c r="H176" s="165" t="n">
        <v>12</v>
      </c>
      <c r="I176" s="166"/>
      <c r="J176" s="167" t="n">
        <f aca="false">ROUND(I176*H176,2)</f>
        <v>0</v>
      </c>
      <c r="K176" s="163" t="s">
        <v>133</v>
      </c>
      <c r="L176" s="24"/>
      <c r="M176" s="168"/>
      <c r="N176" s="169" t="s">
        <v>42</v>
      </c>
      <c r="O176" s="56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172" t="s">
        <v>134</v>
      </c>
      <c r="AT176" s="172" t="s">
        <v>129</v>
      </c>
      <c r="AU176" s="172" t="s">
        <v>81</v>
      </c>
      <c r="AY176" s="4" t="s">
        <v>127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4" t="s">
        <v>79</v>
      </c>
      <c r="BK176" s="173" t="n">
        <f aca="false">ROUND(I176*H176,2)</f>
        <v>0</v>
      </c>
      <c r="BL176" s="4" t="s">
        <v>134</v>
      </c>
      <c r="BM176" s="172" t="s">
        <v>256</v>
      </c>
    </row>
    <row r="177" s="28" customFormat="true" ht="12.8" hidden="false" customHeight="false" outlineLevel="0" collapsed="false">
      <c r="A177" s="23"/>
      <c r="B177" s="24"/>
      <c r="C177" s="23"/>
      <c r="D177" s="174" t="s">
        <v>136</v>
      </c>
      <c r="E177" s="23"/>
      <c r="F177" s="175" t="s">
        <v>257</v>
      </c>
      <c r="G177" s="23"/>
      <c r="H177" s="23"/>
      <c r="I177" s="176"/>
      <c r="J177" s="23"/>
      <c r="K177" s="23"/>
      <c r="L177" s="24"/>
      <c r="M177" s="177"/>
      <c r="N177" s="178"/>
      <c r="O177" s="56"/>
      <c r="P177" s="56"/>
      <c r="Q177" s="56"/>
      <c r="R177" s="56"/>
      <c r="S177" s="56"/>
      <c r="T177" s="57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T177" s="4" t="s">
        <v>136</v>
      </c>
      <c r="AU177" s="4" t="s">
        <v>81</v>
      </c>
    </row>
    <row r="178" s="180" customFormat="true" ht="12.8" hidden="false" customHeight="false" outlineLevel="0" collapsed="false">
      <c r="B178" s="181"/>
      <c r="D178" s="174" t="s">
        <v>140</v>
      </c>
      <c r="E178" s="182"/>
      <c r="F178" s="183" t="s">
        <v>258</v>
      </c>
      <c r="H178" s="182"/>
      <c r="I178" s="184"/>
      <c r="L178" s="181"/>
      <c r="M178" s="185"/>
      <c r="N178" s="186"/>
      <c r="O178" s="186"/>
      <c r="P178" s="186"/>
      <c r="Q178" s="186"/>
      <c r="R178" s="186"/>
      <c r="S178" s="186"/>
      <c r="T178" s="187"/>
      <c r="AT178" s="182" t="s">
        <v>140</v>
      </c>
      <c r="AU178" s="182" t="s">
        <v>81</v>
      </c>
      <c r="AV178" s="180" t="s">
        <v>79</v>
      </c>
      <c r="AW178" s="180" t="s">
        <v>32</v>
      </c>
      <c r="AX178" s="180" t="s">
        <v>71</v>
      </c>
      <c r="AY178" s="182" t="s">
        <v>127</v>
      </c>
    </row>
    <row r="179" s="188" customFormat="true" ht="12.8" hidden="false" customHeight="false" outlineLevel="0" collapsed="false">
      <c r="B179" s="189"/>
      <c r="D179" s="174" t="s">
        <v>140</v>
      </c>
      <c r="E179" s="190"/>
      <c r="F179" s="191" t="s">
        <v>259</v>
      </c>
      <c r="H179" s="192" t="n">
        <v>25</v>
      </c>
      <c r="I179" s="193"/>
      <c r="L179" s="189"/>
      <c r="M179" s="194"/>
      <c r="N179" s="195"/>
      <c r="O179" s="195"/>
      <c r="P179" s="195"/>
      <c r="Q179" s="195"/>
      <c r="R179" s="195"/>
      <c r="S179" s="195"/>
      <c r="T179" s="196"/>
      <c r="AT179" s="190" t="s">
        <v>140</v>
      </c>
      <c r="AU179" s="190" t="s">
        <v>81</v>
      </c>
      <c r="AV179" s="188" t="s">
        <v>81</v>
      </c>
      <c r="AW179" s="188" t="s">
        <v>32</v>
      </c>
      <c r="AX179" s="188" t="s">
        <v>71</v>
      </c>
      <c r="AY179" s="190" t="s">
        <v>127</v>
      </c>
    </row>
    <row r="180" s="28" customFormat="true" ht="16.5" hidden="false" customHeight="true" outlineLevel="0" collapsed="false">
      <c r="A180" s="23"/>
      <c r="B180" s="160"/>
      <c r="C180" s="197" t="s">
        <v>7</v>
      </c>
      <c r="D180" s="197" t="s">
        <v>224</v>
      </c>
      <c r="E180" s="198" t="s">
        <v>260</v>
      </c>
      <c r="F180" s="199" t="s">
        <v>261</v>
      </c>
      <c r="G180" s="200" t="s">
        <v>227</v>
      </c>
      <c r="H180" s="201" t="n">
        <v>3.24</v>
      </c>
      <c r="I180" s="202"/>
      <c r="J180" s="203" t="n">
        <f aca="false">ROUND(I180*H180,2)</f>
        <v>0</v>
      </c>
      <c r="K180" s="199" t="s">
        <v>133</v>
      </c>
      <c r="L180" s="204"/>
      <c r="M180" s="205"/>
      <c r="N180" s="206" t="s">
        <v>42</v>
      </c>
      <c r="O180" s="56"/>
      <c r="P180" s="170" t="n">
        <f aca="false">O180*H180</f>
        <v>0</v>
      </c>
      <c r="Q180" s="170" t="n">
        <v>1</v>
      </c>
      <c r="R180" s="170" t="n">
        <f aca="false">Q180*H180</f>
        <v>3.24</v>
      </c>
      <c r="S180" s="170" t="n">
        <v>0</v>
      </c>
      <c r="T180" s="171" t="n">
        <f aca="false">S180*H180</f>
        <v>0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72" t="s">
        <v>181</v>
      </c>
      <c r="AT180" s="172" t="s">
        <v>224</v>
      </c>
      <c r="AU180" s="172" t="s">
        <v>81</v>
      </c>
      <c r="AY180" s="4" t="s">
        <v>127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4" t="s">
        <v>79</v>
      </c>
      <c r="BK180" s="173" t="n">
        <f aca="false">ROUND(I180*H180,2)</f>
        <v>0</v>
      </c>
      <c r="BL180" s="4" t="s">
        <v>134</v>
      </c>
      <c r="BM180" s="172" t="s">
        <v>262</v>
      </c>
    </row>
    <row r="181" s="28" customFormat="true" ht="12.8" hidden="false" customHeight="false" outlineLevel="0" collapsed="false">
      <c r="A181" s="23"/>
      <c r="B181" s="24"/>
      <c r="C181" s="23"/>
      <c r="D181" s="174" t="s">
        <v>136</v>
      </c>
      <c r="E181" s="23"/>
      <c r="F181" s="175" t="s">
        <v>261</v>
      </c>
      <c r="G181" s="23"/>
      <c r="H181" s="23"/>
      <c r="I181" s="176"/>
      <c r="J181" s="23"/>
      <c r="K181" s="23"/>
      <c r="L181" s="24"/>
      <c r="M181" s="177"/>
      <c r="N181" s="178"/>
      <c r="O181" s="56"/>
      <c r="P181" s="56"/>
      <c r="Q181" s="56"/>
      <c r="R181" s="56"/>
      <c r="S181" s="56"/>
      <c r="T181" s="57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T181" s="4" t="s">
        <v>136</v>
      </c>
      <c r="AU181" s="4" t="s">
        <v>81</v>
      </c>
    </row>
    <row r="182" s="28" customFormat="true" ht="12.8" hidden="false" customHeight="false" outlineLevel="0" collapsed="false">
      <c r="A182" s="23"/>
      <c r="B182" s="24"/>
      <c r="C182" s="23"/>
      <c r="D182" s="174" t="s">
        <v>138</v>
      </c>
      <c r="E182" s="23"/>
      <c r="F182" s="179" t="s">
        <v>263</v>
      </c>
      <c r="G182" s="23"/>
      <c r="H182" s="23"/>
      <c r="I182" s="176"/>
      <c r="J182" s="23"/>
      <c r="K182" s="23"/>
      <c r="L182" s="24"/>
      <c r="M182" s="177"/>
      <c r="N182" s="178"/>
      <c r="O182" s="56"/>
      <c r="P182" s="56"/>
      <c r="Q182" s="56"/>
      <c r="R182" s="56"/>
      <c r="S182" s="56"/>
      <c r="T182" s="57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T182" s="4" t="s">
        <v>138</v>
      </c>
      <c r="AU182" s="4" t="s">
        <v>81</v>
      </c>
    </row>
    <row r="183" s="180" customFormat="true" ht="12.8" hidden="false" customHeight="false" outlineLevel="0" collapsed="false">
      <c r="B183" s="181"/>
      <c r="D183" s="174" t="s">
        <v>140</v>
      </c>
      <c r="E183" s="182"/>
      <c r="F183" s="183" t="s">
        <v>258</v>
      </c>
      <c r="H183" s="182"/>
      <c r="I183" s="184"/>
      <c r="L183" s="181"/>
      <c r="M183" s="185"/>
      <c r="N183" s="186"/>
      <c r="O183" s="186"/>
      <c r="P183" s="186"/>
      <c r="Q183" s="186"/>
      <c r="R183" s="186"/>
      <c r="S183" s="186"/>
      <c r="T183" s="187"/>
      <c r="AT183" s="182" t="s">
        <v>140</v>
      </c>
      <c r="AU183" s="182" t="s">
        <v>81</v>
      </c>
      <c r="AV183" s="180" t="s">
        <v>79</v>
      </c>
      <c r="AW183" s="180" t="s">
        <v>32</v>
      </c>
      <c r="AX183" s="180" t="s">
        <v>71</v>
      </c>
      <c r="AY183" s="182" t="s">
        <v>127</v>
      </c>
    </row>
    <row r="184" s="188" customFormat="true" ht="12.8" hidden="false" customHeight="false" outlineLevel="0" collapsed="false">
      <c r="B184" s="189"/>
      <c r="D184" s="174" t="s">
        <v>140</v>
      </c>
      <c r="E184" s="190"/>
      <c r="F184" s="191" t="s">
        <v>264</v>
      </c>
      <c r="H184" s="192" t="n">
        <v>6.75</v>
      </c>
      <c r="I184" s="193"/>
      <c r="L184" s="189"/>
      <c r="M184" s="194"/>
      <c r="N184" s="195"/>
      <c r="O184" s="195"/>
      <c r="P184" s="195"/>
      <c r="Q184" s="195"/>
      <c r="R184" s="195"/>
      <c r="S184" s="195"/>
      <c r="T184" s="196"/>
      <c r="AT184" s="190" t="s">
        <v>140</v>
      </c>
      <c r="AU184" s="190" t="s">
        <v>81</v>
      </c>
      <c r="AV184" s="188" t="s">
        <v>81</v>
      </c>
      <c r="AW184" s="188" t="s">
        <v>32</v>
      </c>
      <c r="AX184" s="188" t="s">
        <v>71</v>
      </c>
      <c r="AY184" s="190" t="s">
        <v>127</v>
      </c>
    </row>
    <row r="185" s="28" customFormat="true" ht="37.8" hidden="false" customHeight="true" outlineLevel="0" collapsed="false">
      <c r="A185" s="23"/>
      <c r="B185" s="160"/>
      <c r="C185" s="161" t="s">
        <v>265</v>
      </c>
      <c r="D185" s="161" t="s">
        <v>129</v>
      </c>
      <c r="E185" s="162" t="s">
        <v>266</v>
      </c>
      <c r="F185" s="163" t="s">
        <v>267</v>
      </c>
      <c r="G185" s="164" t="s">
        <v>132</v>
      </c>
      <c r="H185" s="165" t="n">
        <v>0</v>
      </c>
      <c r="I185" s="166"/>
      <c r="J185" s="167" t="n">
        <f aca="false">ROUND(I185*H185,2)</f>
        <v>0</v>
      </c>
      <c r="K185" s="163"/>
      <c r="L185" s="24"/>
      <c r="M185" s="168"/>
      <c r="N185" s="169" t="s">
        <v>42</v>
      </c>
      <c r="O185" s="56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72" t="s">
        <v>134</v>
      </c>
      <c r="AT185" s="172" t="s">
        <v>129</v>
      </c>
      <c r="AU185" s="172" t="s">
        <v>81</v>
      </c>
      <c r="AY185" s="4" t="s">
        <v>127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4" t="s">
        <v>79</v>
      </c>
      <c r="BK185" s="173" t="n">
        <f aca="false">ROUND(I185*H185,2)</f>
        <v>0</v>
      </c>
      <c r="BL185" s="4" t="s">
        <v>134</v>
      </c>
      <c r="BM185" s="172" t="s">
        <v>268</v>
      </c>
    </row>
    <row r="186" s="28" customFormat="true" ht="12.8" hidden="false" customHeight="false" outlineLevel="0" collapsed="false">
      <c r="A186" s="23"/>
      <c r="B186" s="24"/>
      <c r="C186" s="23"/>
      <c r="D186" s="174" t="s">
        <v>136</v>
      </c>
      <c r="E186" s="23"/>
      <c r="F186" s="175" t="s">
        <v>267</v>
      </c>
      <c r="G186" s="23"/>
      <c r="H186" s="23"/>
      <c r="I186" s="176"/>
      <c r="J186" s="23"/>
      <c r="K186" s="23"/>
      <c r="L186" s="24"/>
      <c r="M186" s="177"/>
      <c r="N186" s="178"/>
      <c r="O186" s="56"/>
      <c r="P186" s="56"/>
      <c r="Q186" s="56"/>
      <c r="R186" s="56"/>
      <c r="S186" s="56"/>
      <c r="T186" s="57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T186" s="4" t="s">
        <v>136</v>
      </c>
      <c r="AU186" s="4" t="s">
        <v>81</v>
      </c>
    </row>
    <row r="187" s="180" customFormat="true" ht="12.8" hidden="false" customHeight="false" outlineLevel="0" collapsed="false">
      <c r="B187" s="181"/>
      <c r="D187" s="174" t="s">
        <v>140</v>
      </c>
      <c r="E187" s="182"/>
      <c r="F187" s="183" t="s">
        <v>258</v>
      </c>
      <c r="H187" s="182"/>
      <c r="I187" s="184"/>
      <c r="L187" s="181"/>
      <c r="M187" s="185"/>
      <c r="N187" s="186"/>
      <c r="O187" s="186"/>
      <c r="P187" s="186"/>
      <c r="Q187" s="186"/>
      <c r="R187" s="186"/>
      <c r="S187" s="186"/>
      <c r="T187" s="187"/>
      <c r="AT187" s="182" t="s">
        <v>140</v>
      </c>
      <c r="AU187" s="182" t="s">
        <v>81</v>
      </c>
      <c r="AV187" s="180" t="s">
        <v>79</v>
      </c>
      <c r="AW187" s="180" t="s">
        <v>32</v>
      </c>
      <c r="AX187" s="180" t="s">
        <v>71</v>
      </c>
      <c r="AY187" s="182" t="s">
        <v>127</v>
      </c>
    </row>
    <row r="188" s="188" customFormat="true" ht="12.8" hidden="false" customHeight="false" outlineLevel="0" collapsed="false">
      <c r="B188" s="189"/>
      <c r="D188" s="174" t="s">
        <v>140</v>
      </c>
      <c r="E188" s="190"/>
      <c r="F188" s="191" t="s">
        <v>269</v>
      </c>
      <c r="H188" s="192" t="n">
        <v>25</v>
      </c>
      <c r="I188" s="193"/>
      <c r="L188" s="189"/>
      <c r="M188" s="194"/>
      <c r="N188" s="195"/>
      <c r="O188" s="195"/>
      <c r="P188" s="195"/>
      <c r="Q188" s="195"/>
      <c r="R188" s="195"/>
      <c r="S188" s="195"/>
      <c r="T188" s="196"/>
      <c r="AT188" s="190" t="s">
        <v>140</v>
      </c>
      <c r="AU188" s="190" t="s">
        <v>81</v>
      </c>
      <c r="AV188" s="188" t="s">
        <v>81</v>
      </c>
      <c r="AW188" s="188" t="s">
        <v>32</v>
      </c>
      <c r="AX188" s="188" t="s">
        <v>71</v>
      </c>
      <c r="AY188" s="190" t="s">
        <v>127</v>
      </c>
    </row>
    <row r="189" s="28" customFormat="true" ht="16.5" hidden="false" customHeight="true" outlineLevel="0" collapsed="false">
      <c r="A189" s="23"/>
      <c r="B189" s="160"/>
      <c r="C189" s="197" t="s">
        <v>270</v>
      </c>
      <c r="D189" s="197" t="s">
        <v>224</v>
      </c>
      <c r="E189" s="198" t="s">
        <v>271</v>
      </c>
      <c r="F189" s="199" t="s">
        <v>272</v>
      </c>
      <c r="G189" s="200" t="s">
        <v>273</v>
      </c>
      <c r="H189" s="201" t="n">
        <v>0</v>
      </c>
      <c r="I189" s="202"/>
      <c r="J189" s="203" t="n">
        <f aca="false">ROUND(I189*H189,2)</f>
        <v>0</v>
      </c>
      <c r="K189" s="199" t="s">
        <v>133</v>
      </c>
      <c r="L189" s="204"/>
      <c r="M189" s="205"/>
      <c r="N189" s="206" t="s">
        <v>42</v>
      </c>
      <c r="O189" s="56"/>
      <c r="P189" s="170" t="n">
        <f aca="false">O189*H189</f>
        <v>0</v>
      </c>
      <c r="Q189" s="170" t="n">
        <v>0.001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72" t="s">
        <v>181</v>
      </c>
      <c r="AT189" s="172" t="s">
        <v>224</v>
      </c>
      <c r="AU189" s="172" t="s">
        <v>81</v>
      </c>
      <c r="AY189" s="4" t="s">
        <v>127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4" t="s">
        <v>79</v>
      </c>
      <c r="BK189" s="173" t="n">
        <f aca="false">ROUND(I189*H189,2)</f>
        <v>0</v>
      </c>
      <c r="BL189" s="4" t="s">
        <v>134</v>
      </c>
      <c r="BM189" s="172" t="s">
        <v>274</v>
      </c>
    </row>
    <row r="190" s="28" customFormat="true" ht="12.8" hidden="false" customHeight="false" outlineLevel="0" collapsed="false">
      <c r="A190" s="23"/>
      <c r="B190" s="24"/>
      <c r="C190" s="23"/>
      <c r="D190" s="174" t="s">
        <v>136</v>
      </c>
      <c r="E190" s="23"/>
      <c r="F190" s="175" t="s">
        <v>272</v>
      </c>
      <c r="G190" s="23"/>
      <c r="H190" s="23"/>
      <c r="I190" s="176"/>
      <c r="J190" s="23"/>
      <c r="K190" s="23"/>
      <c r="L190" s="24"/>
      <c r="M190" s="177"/>
      <c r="N190" s="178"/>
      <c r="O190" s="56"/>
      <c r="P190" s="56"/>
      <c r="Q190" s="56"/>
      <c r="R190" s="56"/>
      <c r="S190" s="56"/>
      <c r="T190" s="57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T190" s="4" t="s">
        <v>136</v>
      </c>
      <c r="AU190" s="4" t="s">
        <v>81</v>
      </c>
    </row>
    <row r="191" s="180" customFormat="true" ht="12.8" hidden="false" customHeight="false" outlineLevel="0" collapsed="false">
      <c r="B191" s="181"/>
      <c r="D191" s="174" t="s">
        <v>140</v>
      </c>
      <c r="E191" s="182"/>
      <c r="F191" s="183" t="s">
        <v>258</v>
      </c>
      <c r="H191" s="182"/>
      <c r="I191" s="184"/>
      <c r="L191" s="181"/>
      <c r="M191" s="185"/>
      <c r="N191" s="186"/>
      <c r="O191" s="186"/>
      <c r="P191" s="186"/>
      <c r="Q191" s="186"/>
      <c r="R191" s="186"/>
      <c r="S191" s="186"/>
      <c r="T191" s="187"/>
      <c r="AT191" s="182" t="s">
        <v>140</v>
      </c>
      <c r="AU191" s="182" t="s">
        <v>81</v>
      </c>
      <c r="AV191" s="180" t="s">
        <v>79</v>
      </c>
      <c r="AW191" s="180" t="s">
        <v>32</v>
      </c>
      <c r="AX191" s="180" t="s">
        <v>71</v>
      </c>
      <c r="AY191" s="182" t="s">
        <v>127</v>
      </c>
    </row>
    <row r="192" s="188" customFormat="true" ht="12.8" hidden="false" customHeight="false" outlineLevel="0" collapsed="false">
      <c r="B192" s="189"/>
      <c r="D192" s="174" t="s">
        <v>140</v>
      </c>
      <c r="E192" s="190"/>
      <c r="F192" s="191" t="s">
        <v>275</v>
      </c>
      <c r="H192" s="192" t="n">
        <v>0.75</v>
      </c>
      <c r="I192" s="193"/>
      <c r="L192" s="189"/>
      <c r="M192" s="194"/>
      <c r="N192" s="195"/>
      <c r="O192" s="195"/>
      <c r="P192" s="195"/>
      <c r="Q192" s="195"/>
      <c r="R192" s="195"/>
      <c r="S192" s="195"/>
      <c r="T192" s="196"/>
      <c r="AT192" s="190" t="s">
        <v>140</v>
      </c>
      <c r="AU192" s="190" t="s">
        <v>81</v>
      </c>
      <c r="AV192" s="188" t="s">
        <v>81</v>
      </c>
      <c r="AW192" s="188" t="s">
        <v>32</v>
      </c>
      <c r="AX192" s="188" t="s">
        <v>71</v>
      </c>
      <c r="AY192" s="190" t="s">
        <v>127</v>
      </c>
    </row>
    <row r="193" s="28" customFormat="true" ht="16.5" hidden="false" customHeight="true" outlineLevel="0" collapsed="false">
      <c r="A193" s="23"/>
      <c r="B193" s="160"/>
      <c r="C193" s="161" t="s">
        <v>276</v>
      </c>
      <c r="D193" s="161" t="s">
        <v>129</v>
      </c>
      <c r="E193" s="162" t="s">
        <v>277</v>
      </c>
      <c r="F193" s="163" t="s">
        <v>278</v>
      </c>
      <c r="G193" s="164" t="s">
        <v>132</v>
      </c>
      <c r="H193" s="165" t="n">
        <v>0</v>
      </c>
      <c r="I193" s="166"/>
      <c r="J193" s="167" t="n">
        <f aca="false">ROUND(I193*H193,2)</f>
        <v>0</v>
      </c>
      <c r="K193" s="163" t="s">
        <v>133</v>
      </c>
      <c r="L193" s="24"/>
      <c r="M193" s="168"/>
      <c r="N193" s="169" t="s">
        <v>42</v>
      </c>
      <c r="O193" s="56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72" t="s">
        <v>134</v>
      </c>
      <c r="AT193" s="172" t="s">
        <v>129</v>
      </c>
      <c r="AU193" s="172" t="s">
        <v>81</v>
      </c>
      <c r="AY193" s="4" t="s">
        <v>127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4" t="s">
        <v>79</v>
      </c>
      <c r="BK193" s="173" t="n">
        <f aca="false">ROUND(I193*H193,2)</f>
        <v>0</v>
      </c>
      <c r="BL193" s="4" t="s">
        <v>134</v>
      </c>
      <c r="BM193" s="172" t="s">
        <v>279</v>
      </c>
    </row>
    <row r="194" s="28" customFormat="true" ht="12.8" hidden="false" customHeight="false" outlineLevel="0" collapsed="false">
      <c r="A194" s="23"/>
      <c r="B194" s="24"/>
      <c r="C194" s="23"/>
      <c r="D194" s="174" t="s">
        <v>136</v>
      </c>
      <c r="E194" s="23"/>
      <c r="F194" s="175" t="s">
        <v>280</v>
      </c>
      <c r="G194" s="23"/>
      <c r="H194" s="23"/>
      <c r="I194" s="176"/>
      <c r="J194" s="23"/>
      <c r="K194" s="23"/>
      <c r="L194" s="24"/>
      <c r="M194" s="177"/>
      <c r="N194" s="178"/>
      <c r="O194" s="56"/>
      <c r="P194" s="56"/>
      <c r="Q194" s="56"/>
      <c r="R194" s="56"/>
      <c r="S194" s="56"/>
      <c r="T194" s="57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T194" s="4" t="s">
        <v>136</v>
      </c>
      <c r="AU194" s="4" t="s">
        <v>81</v>
      </c>
    </row>
    <row r="195" s="180" customFormat="true" ht="12.8" hidden="false" customHeight="false" outlineLevel="0" collapsed="false">
      <c r="B195" s="181"/>
      <c r="D195" s="174" t="s">
        <v>140</v>
      </c>
      <c r="E195" s="182"/>
      <c r="F195" s="183" t="s">
        <v>281</v>
      </c>
      <c r="H195" s="182"/>
      <c r="I195" s="184"/>
      <c r="L195" s="181"/>
      <c r="M195" s="185"/>
      <c r="N195" s="186"/>
      <c r="O195" s="186"/>
      <c r="P195" s="186"/>
      <c r="Q195" s="186"/>
      <c r="R195" s="186"/>
      <c r="S195" s="186"/>
      <c r="T195" s="187"/>
      <c r="AT195" s="182" t="s">
        <v>140</v>
      </c>
      <c r="AU195" s="182" t="s">
        <v>81</v>
      </c>
      <c r="AV195" s="180" t="s">
        <v>79</v>
      </c>
      <c r="AW195" s="180" t="s">
        <v>32</v>
      </c>
      <c r="AX195" s="180" t="s">
        <v>71</v>
      </c>
      <c r="AY195" s="182" t="s">
        <v>127</v>
      </c>
    </row>
    <row r="196" s="188" customFormat="true" ht="12.8" hidden="false" customHeight="false" outlineLevel="0" collapsed="false">
      <c r="B196" s="189"/>
      <c r="D196" s="174" t="s">
        <v>140</v>
      </c>
      <c r="E196" s="190"/>
      <c r="F196" s="191" t="s">
        <v>282</v>
      </c>
      <c r="H196" s="192" t="n">
        <v>25</v>
      </c>
      <c r="I196" s="193"/>
      <c r="L196" s="189"/>
      <c r="M196" s="194"/>
      <c r="N196" s="195"/>
      <c r="O196" s="195"/>
      <c r="P196" s="195"/>
      <c r="Q196" s="195"/>
      <c r="R196" s="195"/>
      <c r="S196" s="195"/>
      <c r="T196" s="196"/>
      <c r="AT196" s="190" t="s">
        <v>140</v>
      </c>
      <c r="AU196" s="190" t="s">
        <v>81</v>
      </c>
      <c r="AV196" s="188" t="s">
        <v>81</v>
      </c>
      <c r="AW196" s="188" t="s">
        <v>32</v>
      </c>
      <c r="AX196" s="188" t="s">
        <v>71</v>
      </c>
      <c r="AY196" s="190" t="s">
        <v>127</v>
      </c>
    </row>
    <row r="197" s="28" customFormat="true" ht="16.5" hidden="false" customHeight="true" outlineLevel="0" collapsed="false">
      <c r="A197" s="23"/>
      <c r="B197" s="160"/>
      <c r="C197" s="161" t="s">
        <v>283</v>
      </c>
      <c r="D197" s="161" t="s">
        <v>129</v>
      </c>
      <c r="E197" s="162" t="s">
        <v>284</v>
      </c>
      <c r="F197" s="163" t="s">
        <v>285</v>
      </c>
      <c r="G197" s="164" t="s">
        <v>132</v>
      </c>
      <c r="H197" s="165" t="n">
        <v>319.5</v>
      </c>
      <c r="I197" s="166"/>
      <c r="J197" s="167" t="n">
        <f aca="false">ROUND(I197*H197,2)</f>
        <v>0</v>
      </c>
      <c r="K197" s="163" t="s">
        <v>133</v>
      </c>
      <c r="L197" s="24"/>
      <c r="M197" s="168"/>
      <c r="N197" s="169" t="s">
        <v>42</v>
      </c>
      <c r="O197" s="56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R197" s="172" t="s">
        <v>134</v>
      </c>
      <c r="AT197" s="172" t="s">
        <v>129</v>
      </c>
      <c r="AU197" s="172" t="s">
        <v>81</v>
      </c>
      <c r="AY197" s="4" t="s">
        <v>127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4" t="s">
        <v>79</v>
      </c>
      <c r="BK197" s="173" t="n">
        <f aca="false">ROUND(I197*H197,2)</f>
        <v>0</v>
      </c>
      <c r="BL197" s="4" t="s">
        <v>134</v>
      </c>
      <c r="BM197" s="172" t="s">
        <v>286</v>
      </c>
    </row>
    <row r="198" s="28" customFormat="true" ht="12.8" hidden="false" customHeight="false" outlineLevel="0" collapsed="false">
      <c r="A198" s="23"/>
      <c r="B198" s="24"/>
      <c r="C198" s="23"/>
      <c r="D198" s="174" t="s">
        <v>136</v>
      </c>
      <c r="E198" s="23"/>
      <c r="F198" s="175" t="s">
        <v>287</v>
      </c>
      <c r="G198" s="23"/>
      <c r="H198" s="23"/>
      <c r="I198" s="176"/>
      <c r="J198" s="23"/>
      <c r="K198" s="23"/>
      <c r="L198" s="24"/>
      <c r="M198" s="177"/>
      <c r="N198" s="178"/>
      <c r="O198" s="56"/>
      <c r="P198" s="56"/>
      <c r="Q198" s="56"/>
      <c r="R198" s="56"/>
      <c r="S198" s="56"/>
      <c r="T198" s="57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T198" s="4" t="s">
        <v>136</v>
      </c>
      <c r="AU198" s="4" t="s">
        <v>81</v>
      </c>
    </row>
    <row r="199" s="180" customFormat="true" ht="12.8" hidden="false" customHeight="false" outlineLevel="0" collapsed="false">
      <c r="B199" s="181"/>
      <c r="D199" s="174" t="s">
        <v>140</v>
      </c>
      <c r="E199" s="182"/>
      <c r="F199" s="183" t="s">
        <v>281</v>
      </c>
      <c r="H199" s="182"/>
      <c r="I199" s="184"/>
      <c r="L199" s="181"/>
      <c r="M199" s="185"/>
      <c r="N199" s="186"/>
      <c r="O199" s="186"/>
      <c r="P199" s="186"/>
      <c r="Q199" s="186"/>
      <c r="R199" s="186"/>
      <c r="S199" s="186"/>
      <c r="T199" s="187"/>
      <c r="AT199" s="182" t="s">
        <v>140</v>
      </c>
      <c r="AU199" s="182" t="s">
        <v>81</v>
      </c>
      <c r="AV199" s="180" t="s">
        <v>79</v>
      </c>
      <c r="AW199" s="180" t="s">
        <v>32</v>
      </c>
      <c r="AX199" s="180" t="s">
        <v>71</v>
      </c>
      <c r="AY199" s="182" t="s">
        <v>127</v>
      </c>
    </row>
    <row r="200" s="188" customFormat="true" ht="12.8" hidden="false" customHeight="false" outlineLevel="0" collapsed="false">
      <c r="B200" s="189"/>
      <c r="D200" s="174" t="s">
        <v>140</v>
      </c>
      <c r="E200" s="190"/>
      <c r="F200" s="191" t="s">
        <v>288</v>
      </c>
      <c r="H200" s="192" t="n">
        <v>450</v>
      </c>
      <c r="I200" s="193"/>
      <c r="L200" s="189"/>
      <c r="M200" s="194"/>
      <c r="N200" s="195"/>
      <c r="O200" s="195"/>
      <c r="P200" s="195"/>
      <c r="Q200" s="195"/>
      <c r="R200" s="195"/>
      <c r="S200" s="195"/>
      <c r="T200" s="196"/>
      <c r="AT200" s="190" t="s">
        <v>140</v>
      </c>
      <c r="AU200" s="190" t="s">
        <v>81</v>
      </c>
      <c r="AV200" s="188" t="s">
        <v>81</v>
      </c>
      <c r="AW200" s="188" t="s">
        <v>32</v>
      </c>
      <c r="AX200" s="188" t="s">
        <v>71</v>
      </c>
      <c r="AY200" s="190" t="s">
        <v>127</v>
      </c>
    </row>
    <row r="201" s="28" customFormat="true" ht="16.5" hidden="false" customHeight="true" outlineLevel="0" collapsed="false">
      <c r="A201" s="23"/>
      <c r="B201" s="160"/>
      <c r="C201" s="161" t="s">
        <v>289</v>
      </c>
      <c r="D201" s="161" t="s">
        <v>129</v>
      </c>
      <c r="E201" s="162" t="s">
        <v>290</v>
      </c>
      <c r="F201" s="163" t="s">
        <v>291</v>
      </c>
      <c r="G201" s="164" t="s">
        <v>162</v>
      </c>
      <c r="H201" s="165" t="n">
        <v>30</v>
      </c>
      <c r="I201" s="166"/>
      <c r="J201" s="167" t="n">
        <f aca="false">ROUND(I201*H201,2)</f>
        <v>0</v>
      </c>
      <c r="K201" s="163" t="s">
        <v>133</v>
      </c>
      <c r="L201" s="24"/>
      <c r="M201" s="168"/>
      <c r="N201" s="169" t="s">
        <v>42</v>
      </c>
      <c r="O201" s="56"/>
      <c r="P201" s="170" t="n">
        <f aca="false">O201*H201</f>
        <v>0</v>
      </c>
      <c r="Q201" s="170" t="n">
        <v>0.01125</v>
      </c>
      <c r="R201" s="170" t="n">
        <f aca="false">Q201*H201</f>
        <v>0.3375</v>
      </c>
      <c r="S201" s="170" t="n">
        <v>0</v>
      </c>
      <c r="T201" s="171" t="n">
        <f aca="false">S201*H201</f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72" t="s">
        <v>134</v>
      </c>
      <c r="AT201" s="172" t="s">
        <v>129</v>
      </c>
      <c r="AU201" s="172" t="s">
        <v>81</v>
      </c>
      <c r="AY201" s="4" t="s">
        <v>127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4" t="s">
        <v>79</v>
      </c>
      <c r="BK201" s="173" t="n">
        <f aca="false">ROUND(I201*H201,2)</f>
        <v>0</v>
      </c>
      <c r="BL201" s="4" t="s">
        <v>134</v>
      </c>
      <c r="BM201" s="172" t="s">
        <v>292</v>
      </c>
    </row>
    <row r="202" s="28" customFormat="true" ht="12.8" hidden="false" customHeight="false" outlineLevel="0" collapsed="false">
      <c r="A202" s="23"/>
      <c r="B202" s="24"/>
      <c r="C202" s="23"/>
      <c r="D202" s="174" t="s">
        <v>136</v>
      </c>
      <c r="E202" s="23"/>
      <c r="F202" s="175" t="s">
        <v>293</v>
      </c>
      <c r="G202" s="23"/>
      <c r="H202" s="23"/>
      <c r="I202" s="176"/>
      <c r="J202" s="23"/>
      <c r="K202" s="23"/>
      <c r="L202" s="24"/>
      <c r="M202" s="177"/>
      <c r="N202" s="178"/>
      <c r="O202" s="56"/>
      <c r="P202" s="56"/>
      <c r="Q202" s="56"/>
      <c r="R202" s="56"/>
      <c r="S202" s="56"/>
      <c r="T202" s="57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T202" s="4" t="s">
        <v>136</v>
      </c>
      <c r="AU202" s="4" t="s">
        <v>81</v>
      </c>
    </row>
    <row r="203" s="180" customFormat="true" ht="12.8" hidden="false" customHeight="false" outlineLevel="0" collapsed="false">
      <c r="B203" s="181"/>
      <c r="D203" s="174" t="s">
        <v>140</v>
      </c>
      <c r="E203" s="182"/>
      <c r="F203" s="183" t="s">
        <v>200</v>
      </c>
      <c r="H203" s="182"/>
      <c r="I203" s="184"/>
      <c r="L203" s="181"/>
      <c r="M203" s="185"/>
      <c r="N203" s="186"/>
      <c r="O203" s="186"/>
      <c r="P203" s="186"/>
      <c r="Q203" s="186"/>
      <c r="R203" s="186"/>
      <c r="S203" s="186"/>
      <c r="T203" s="187"/>
      <c r="AT203" s="182" t="s">
        <v>140</v>
      </c>
      <c r="AU203" s="182" t="s">
        <v>81</v>
      </c>
      <c r="AV203" s="180" t="s">
        <v>79</v>
      </c>
      <c r="AW203" s="180" t="s">
        <v>32</v>
      </c>
      <c r="AX203" s="180" t="s">
        <v>71</v>
      </c>
      <c r="AY203" s="182" t="s">
        <v>127</v>
      </c>
    </row>
    <row r="204" s="188" customFormat="true" ht="12.8" hidden="false" customHeight="false" outlineLevel="0" collapsed="false">
      <c r="B204" s="189"/>
      <c r="D204" s="174" t="s">
        <v>140</v>
      </c>
      <c r="E204" s="190"/>
      <c r="F204" s="191" t="s">
        <v>294</v>
      </c>
      <c r="H204" s="192" t="n">
        <v>30</v>
      </c>
      <c r="I204" s="193"/>
      <c r="L204" s="189"/>
      <c r="M204" s="194"/>
      <c r="N204" s="195"/>
      <c r="O204" s="195"/>
      <c r="P204" s="195"/>
      <c r="Q204" s="195"/>
      <c r="R204" s="195"/>
      <c r="S204" s="195"/>
      <c r="T204" s="196"/>
      <c r="AT204" s="190" t="s">
        <v>140</v>
      </c>
      <c r="AU204" s="190" t="s">
        <v>81</v>
      </c>
      <c r="AV204" s="188" t="s">
        <v>81</v>
      </c>
      <c r="AW204" s="188" t="s">
        <v>32</v>
      </c>
      <c r="AX204" s="188" t="s">
        <v>71</v>
      </c>
      <c r="AY204" s="190" t="s">
        <v>127</v>
      </c>
    </row>
    <row r="205" s="28" customFormat="true" ht="21.75" hidden="false" customHeight="true" outlineLevel="0" collapsed="false">
      <c r="A205" s="23"/>
      <c r="B205" s="160"/>
      <c r="C205" s="161" t="s">
        <v>295</v>
      </c>
      <c r="D205" s="161" t="s">
        <v>129</v>
      </c>
      <c r="E205" s="162" t="s">
        <v>296</v>
      </c>
      <c r="F205" s="163" t="s">
        <v>297</v>
      </c>
      <c r="G205" s="164" t="s">
        <v>162</v>
      </c>
      <c r="H205" s="165" t="n">
        <v>30</v>
      </c>
      <c r="I205" s="166"/>
      <c r="J205" s="167" t="n">
        <f aca="false">ROUND(I205*H205,2)</f>
        <v>0</v>
      </c>
      <c r="K205" s="163" t="s">
        <v>133</v>
      </c>
      <c r="L205" s="24"/>
      <c r="M205" s="168"/>
      <c r="N205" s="169" t="s">
        <v>42</v>
      </c>
      <c r="O205" s="56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R205" s="172" t="s">
        <v>134</v>
      </c>
      <c r="AT205" s="172" t="s">
        <v>129</v>
      </c>
      <c r="AU205" s="172" t="s">
        <v>81</v>
      </c>
      <c r="AY205" s="4" t="s">
        <v>127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4" t="s">
        <v>79</v>
      </c>
      <c r="BK205" s="173" t="n">
        <f aca="false">ROUND(I205*H205,2)</f>
        <v>0</v>
      </c>
      <c r="BL205" s="4" t="s">
        <v>134</v>
      </c>
      <c r="BM205" s="172" t="s">
        <v>298</v>
      </c>
    </row>
    <row r="206" s="28" customFormat="true" ht="12.8" hidden="false" customHeight="false" outlineLevel="0" collapsed="false">
      <c r="A206" s="23"/>
      <c r="B206" s="24"/>
      <c r="C206" s="23"/>
      <c r="D206" s="174" t="s">
        <v>136</v>
      </c>
      <c r="E206" s="23"/>
      <c r="F206" s="175" t="s">
        <v>299</v>
      </c>
      <c r="G206" s="23"/>
      <c r="H206" s="23"/>
      <c r="I206" s="176"/>
      <c r="J206" s="23"/>
      <c r="K206" s="23"/>
      <c r="L206" s="24"/>
      <c r="M206" s="177"/>
      <c r="N206" s="178"/>
      <c r="O206" s="56"/>
      <c r="P206" s="56"/>
      <c r="Q206" s="56"/>
      <c r="R206" s="56"/>
      <c r="S206" s="56"/>
      <c r="T206" s="57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T206" s="4" t="s">
        <v>136</v>
      </c>
      <c r="AU206" s="4" t="s">
        <v>81</v>
      </c>
    </row>
    <row r="207" s="180" customFormat="true" ht="12.8" hidden="false" customHeight="false" outlineLevel="0" collapsed="false">
      <c r="B207" s="181"/>
      <c r="D207" s="174" t="s">
        <v>140</v>
      </c>
      <c r="E207" s="182"/>
      <c r="F207" s="183" t="s">
        <v>200</v>
      </c>
      <c r="H207" s="182"/>
      <c r="I207" s="184"/>
      <c r="L207" s="181"/>
      <c r="M207" s="185"/>
      <c r="N207" s="186"/>
      <c r="O207" s="186"/>
      <c r="P207" s="186"/>
      <c r="Q207" s="186"/>
      <c r="R207" s="186"/>
      <c r="S207" s="186"/>
      <c r="T207" s="187"/>
      <c r="AT207" s="182" t="s">
        <v>140</v>
      </c>
      <c r="AU207" s="182" t="s">
        <v>81</v>
      </c>
      <c r="AV207" s="180" t="s">
        <v>79</v>
      </c>
      <c r="AW207" s="180" t="s">
        <v>32</v>
      </c>
      <c r="AX207" s="180" t="s">
        <v>71</v>
      </c>
      <c r="AY207" s="182" t="s">
        <v>127</v>
      </c>
    </row>
    <row r="208" s="188" customFormat="true" ht="12.8" hidden="false" customHeight="false" outlineLevel="0" collapsed="false">
      <c r="B208" s="189"/>
      <c r="D208" s="174" t="s">
        <v>140</v>
      </c>
      <c r="E208" s="190"/>
      <c r="F208" s="191" t="s">
        <v>300</v>
      </c>
      <c r="H208" s="192" t="n">
        <v>30</v>
      </c>
      <c r="I208" s="193"/>
      <c r="L208" s="189"/>
      <c r="M208" s="194"/>
      <c r="N208" s="195"/>
      <c r="O208" s="195"/>
      <c r="P208" s="195"/>
      <c r="Q208" s="195"/>
      <c r="R208" s="195"/>
      <c r="S208" s="195"/>
      <c r="T208" s="196"/>
      <c r="AT208" s="190" t="s">
        <v>140</v>
      </c>
      <c r="AU208" s="190" t="s">
        <v>81</v>
      </c>
      <c r="AV208" s="188" t="s">
        <v>81</v>
      </c>
      <c r="AW208" s="188" t="s">
        <v>32</v>
      </c>
      <c r="AX208" s="188" t="s">
        <v>71</v>
      </c>
      <c r="AY208" s="190" t="s">
        <v>127</v>
      </c>
    </row>
    <row r="209" s="146" customFormat="true" ht="22.8" hidden="false" customHeight="true" outlineLevel="0" collapsed="false">
      <c r="B209" s="147"/>
      <c r="D209" s="148" t="s">
        <v>70</v>
      </c>
      <c r="E209" s="158" t="s">
        <v>81</v>
      </c>
      <c r="F209" s="158" t="s">
        <v>301</v>
      </c>
      <c r="I209" s="150"/>
      <c r="J209" s="159" t="n">
        <f aca="false">BK209</f>
        <v>0</v>
      </c>
      <c r="L209" s="147"/>
      <c r="M209" s="152"/>
      <c r="N209" s="153"/>
      <c r="O209" s="153"/>
      <c r="P209" s="154" t="n">
        <f aca="false">SUM(P210:P222)</f>
        <v>0</v>
      </c>
      <c r="Q209" s="153"/>
      <c r="R209" s="154" t="n">
        <f aca="false">SUM(R210:R222)</f>
        <v>0</v>
      </c>
      <c r="S209" s="153"/>
      <c r="T209" s="155" t="n">
        <f aca="false">SUM(T210:T222)</f>
        <v>0</v>
      </c>
      <c r="AR209" s="148" t="s">
        <v>79</v>
      </c>
      <c r="AT209" s="156" t="s">
        <v>70</v>
      </c>
      <c r="AU209" s="156" t="s">
        <v>79</v>
      </c>
      <c r="AY209" s="148" t="s">
        <v>127</v>
      </c>
      <c r="BK209" s="157" t="n">
        <f aca="false">SUM(BK210:BK222)</f>
        <v>0</v>
      </c>
    </row>
    <row r="210" s="28" customFormat="true" ht="16.5" hidden="false" customHeight="true" outlineLevel="0" collapsed="false">
      <c r="A210" s="23"/>
      <c r="B210" s="160"/>
      <c r="C210" s="161" t="s">
        <v>302</v>
      </c>
      <c r="D210" s="161" t="s">
        <v>129</v>
      </c>
      <c r="E210" s="162" t="s">
        <v>303</v>
      </c>
      <c r="F210" s="163" t="s">
        <v>304</v>
      </c>
      <c r="G210" s="164" t="s">
        <v>132</v>
      </c>
      <c r="H210" s="165" t="n">
        <v>0</v>
      </c>
      <c r="I210" s="166"/>
      <c r="J210" s="167" t="n">
        <f aca="false">ROUND(I210*H210,2)</f>
        <v>0</v>
      </c>
      <c r="K210" s="163" t="s">
        <v>133</v>
      </c>
      <c r="L210" s="24"/>
      <c r="M210" s="168"/>
      <c r="N210" s="169" t="s">
        <v>42</v>
      </c>
      <c r="O210" s="56"/>
      <c r="P210" s="170" t="n">
        <f aca="false">O210*H210</f>
        <v>0</v>
      </c>
      <c r="Q210" s="170" t="n">
        <v>0.00031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172" t="s">
        <v>134</v>
      </c>
      <c r="AT210" s="172" t="s">
        <v>129</v>
      </c>
      <c r="AU210" s="172" t="s">
        <v>81</v>
      </c>
      <c r="AY210" s="4" t="s">
        <v>127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4" t="s">
        <v>79</v>
      </c>
      <c r="BK210" s="173" t="n">
        <f aca="false">ROUND(I210*H210,2)</f>
        <v>0</v>
      </c>
      <c r="BL210" s="4" t="s">
        <v>134</v>
      </c>
      <c r="BM210" s="172" t="s">
        <v>305</v>
      </c>
    </row>
    <row r="211" s="28" customFormat="true" ht="12.8" hidden="false" customHeight="false" outlineLevel="0" collapsed="false">
      <c r="A211" s="23"/>
      <c r="B211" s="24"/>
      <c r="C211" s="23"/>
      <c r="D211" s="174" t="s">
        <v>136</v>
      </c>
      <c r="E211" s="23"/>
      <c r="F211" s="175" t="s">
        <v>306</v>
      </c>
      <c r="G211" s="23"/>
      <c r="H211" s="23"/>
      <c r="I211" s="176"/>
      <c r="J211" s="23"/>
      <c r="K211" s="23"/>
      <c r="L211" s="24"/>
      <c r="M211" s="177"/>
      <c r="N211" s="178"/>
      <c r="O211" s="56"/>
      <c r="P211" s="56"/>
      <c r="Q211" s="56"/>
      <c r="R211" s="56"/>
      <c r="S211" s="56"/>
      <c r="T211" s="57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T211" s="4" t="s">
        <v>136</v>
      </c>
      <c r="AU211" s="4" t="s">
        <v>81</v>
      </c>
    </row>
    <row r="212" s="180" customFormat="true" ht="12.8" hidden="false" customHeight="false" outlineLevel="0" collapsed="false">
      <c r="B212" s="181"/>
      <c r="D212" s="174" t="s">
        <v>140</v>
      </c>
      <c r="E212" s="182"/>
      <c r="F212" s="183" t="s">
        <v>307</v>
      </c>
      <c r="H212" s="182"/>
      <c r="I212" s="184"/>
      <c r="L212" s="181"/>
      <c r="M212" s="185"/>
      <c r="N212" s="186"/>
      <c r="O212" s="186"/>
      <c r="P212" s="186"/>
      <c r="Q212" s="186"/>
      <c r="R212" s="186"/>
      <c r="S212" s="186"/>
      <c r="T212" s="187"/>
      <c r="AT212" s="182" t="s">
        <v>140</v>
      </c>
      <c r="AU212" s="182" t="s">
        <v>81</v>
      </c>
      <c r="AV212" s="180" t="s">
        <v>79</v>
      </c>
      <c r="AW212" s="180" t="s">
        <v>32</v>
      </c>
      <c r="AX212" s="180" t="s">
        <v>71</v>
      </c>
      <c r="AY212" s="182" t="s">
        <v>127</v>
      </c>
    </row>
    <row r="213" s="188" customFormat="true" ht="12.8" hidden="false" customHeight="false" outlineLevel="0" collapsed="false">
      <c r="B213" s="189"/>
      <c r="D213" s="174" t="s">
        <v>140</v>
      </c>
      <c r="E213" s="190"/>
      <c r="F213" s="191" t="s">
        <v>308</v>
      </c>
      <c r="H213" s="192" t="n">
        <v>37.5</v>
      </c>
      <c r="I213" s="193"/>
      <c r="L213" s="189"/>
      <c r="M213" s="194"/>
      <c r="N213" s="195"/>
      <c r="O213" s="195"/>
      <c r="P213" s="195"/>
      <c r="Q213" s="195"/>
      <c r="R213" s="195"/>
      <c r="S213" s="195"/>
      <c r="T213" s="196"/>
      <c r="AT213" s="190" t="s">
        <v>140</v>
      </c>
      <c r="AU213" s="190" t="s">
        <v>81</v>
      </c>
      <c r="AV213" s="188" t="s">
        <v>81</v>
      </c>
      <c r="AW213" s="188" t="s">
        <v>32</v>
      </c>
      <c r="AX213" s="188" t="s">
        <v>71</v>
      </c>
      <c r="AY213" s="190" t="s">
        <v>127</v>
      </c>
    </row>
    <row r="214" s="28" customFormat="true" ht="16.5" hidden="false" customHeight="true" outlineLevel="0" collapsed="false">
      <c r="A214" s="23"/>
      <c r="B214" s="160"/>
      <c r="C214" s="197" t="s">
        <v>309</v>
      </c>
      <c r="D214" s="197" t="s">
        <v>224</v>
      </c>
      <c r="E214" s="198" t="s">
        <v>310</v>
      </c>
      <c r="F214" s="199" t="s">
        <v>311</v>
      </c>
      <c r="G214" s="200" t="s">
        <v>132</v>
      </c>
      <c r="H214" s="201" t="n">
        <v>0</v>
      </c>
      <c r="I214" s="202"/>
      <c r="J214" s="203" t="n">
        <f aca="false">ROUND(I214*H214,2)</f>
        <v>0</v>
      </c>
      <c r="K214" s="199" t="s">
        <v>133</v>
      </c>
      <c r="L214" s="204"/>
      <c r="M214" s="205"/>
      <c r="N214" s="206" t="s">
        <v>42</v>
      </c>
      <c r="O214" s="56"/>
      <c r="P214" s="170" t="n">
        <f aca="false">O214*H214</f>
        <v>0</v>
      </c>
      <c r="Q214" s="170" t="n">
        <v>0.0002</v>
      </c>
      <c r="R214" s="170" t="n">
        <f aca="false">Q214*H214</f>
        <v>0</v>
      </c>
      <c r="S214" s="170" t="n">
        <v>0</v>
      </c>
      <c r="T214" s="171" t="n">
        <f aca="false">S214*H214</f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72" t="s">
        <v>181</v>
      </c>
      <c r="AT214" s="172" t="s">
        <v>224</v>
      </c>
      <c r="AU214" s="172" t="s">
        <v>81</v>
      </c>
      <c r="AY214" s="4" t="s">
        <v>127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4" t="s">
        <v>79</v>
      </c>
      <c r="BK214" s="173" t="n">
        <f aca="false">ROUND(I214*H214,2)</f>
        <v>0</v>
      </c>
      <c r="BL214" s="4" t="s">
        <v>134</v>
      </c>
      <c r="BM214" s="172" t="s">
        <v>312</v>
      </c>
    </row>
    <row r="215" s="28" customFormat="true" ht="12.8" hidden="false" customHeight="false" outlineLevel="0" collapsed="false">
      <c r="A215" s="23"/>
      <c r="B215" s="24"/>
      <c r="C215" s="23"/>
      <c r="D215" s="174" t="s">
        <v>136</v>
      </c>
      <c r="E215" s="23"/>
      <c r="F215" s="175" t="s">
        <v>311</v>
      </c>
      <c r="G215" s="23"/>
      <c r="H215" s="23"/>
      <c r="I215" s="176"/>
      <c r="J215" s="23"/>
      <c r="K215" s="23"/>
      <c r="L215" s="24"/>
      <c r="M215" s="177"/>
      <c r="N215" s="178"/>
      <c r="O215" s="56"/>
      <c r="P215" s="56"/>
      <c r="Q215" s="56"/>
      <c r="R215" s="56"/>
      <c r="S215" s="56"/>
      <c r="T215" s="57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T215" s="4" t="s">
        <v>136</v>
      </c>
      <c r="AU215" s="4" t="s">
        <v>81</v>
      </c>
    </row>
    <row r="216" s="28" customFormat="true" ht="12.8" hidden="false" customHeight="false" outlineLevel="0" collapsed="false">
      <c r="A216" s="23"/>
      <c r="B216" s="24"/>
      <c r="C216" s="23"/>
      <c r="D216" s="174" t="s">
        <v>138</v>
      </c>
      <c r="E216" s="23"/>
      <c r="F216" s="179" t="s">
        <v>313</v>
      </c>
      <c r="G216" s="23"/>
      <c r="H216" s="23"/>
      <c r="I216" s="176"/>
      <c r="J216" s="23"/>
      <c r="K216" s="23"/>
      <c r="L216" s="24"/>
      <c r="M216" s="177"/>
      <c r="N216" s="178"/>
      <c r="O216" s="56"/>
      <c r="P216" s="56"/>
      <c r="Q216" s="56"/>
      <c r="R216" s="56"/>
      <c r="S216" s="56"/>
      <c r="T216" s="57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T216" s="4" t="s">
        <v>138</v>
      </c>
      <c r="AU216" s="4" t="s">
        <v>81</v>
      </c>
    </row>
    <row r="217" s="188" customFormat="true" ht="12.8" hidden="false" customHeight="false" outlineLevel="0" collapsed="false">
      <c r="B217" s="189"/>
      <c r="D217" s="174" t="s">
        <v>140</v>
      </c>
      <c r="F217" s="191" t="s">
        <v>314</v>
      </c>
      <c r="H217" s="192" t="n">
        <v>41.25</v>
      </c>
      <c r="I217" s="193"/>
      <c r="L217" s="189"/>
      <c r="M217" s="194"/>
      <c r="N217" s="195"/>
      <c r="O217" s="195"/>
      <c r="P217" s="195"/>
      <c r="Q217" s="195"/>
      <c r="R217" s="195"/>
      <c r="S217" s="195"/>
      <c r="T217" s="196"/>
      <c r="AT217" s="190" t="s">
        <v>140</v>
      </c>
      <c r="AU217" s="190" t="s">
        <v>81</v>
      </c>
      <c r="AV217" s="188" t="s">
        <v>81</v>
      </c>
      <c r="AW217" s="188" t="s">
        <v>3</v>
      </c>
      <c r="AX217" s="188" t="s">
        <v>79</v>
      </c>
      <c r="AY217" s="190" t="s">
        <v>127</v>
      </c>
    </row>
    <row r="218" s="28" customFormat="true" ht="24.15" hidden="false" customHeight="true" outlineLevel="0" collapsed="false">
      <c r="A218" s="23"/>
      <c r="B218" s="160"/>
      <c r="C218" s="161" t="s">
        <v>315</v>
      </c>
      <c r="D218" s="161" t="s">
        <v>129</v>
      </c>
      <c r="E218" s="162" t="s">
        <v>316</v>
      </c>
      <c r="F218" s="163" t="s">
        <v>317</v>
      </c>
      <c r="G218" s="164" t="s">
        <v>162</v>
      </c>
      <c r="H218" s="165" t="n">
        <v>0</v>
      </c>
      <c r="I218" s="166"/>
      <c r="J218" s="167" t="n">
        <f aca="false">ROUND(I218*H218,2)</f>
        <v>0</v>
      </c>
      <c r="K218" s="163" t="s">
        <v>133</v>
      </c>
      <c r="L218" s="24"/>
      <c r="M218" s="168"/>
      <c r="N218" s="169" t="s">
        <v>42</v>
      </c>
      <c r="O218" s="56"/>
      <c r="P218" s="170" t="n">
        <f aca="false">O218*H218</f>
        <v>0</v>
      </c>
      <c r="Q218" s="170" t="n">
        <v>0.20469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134</v>
      </c>
      <c r="AT218" s="172" t="s">
        <v>129</v>
      </c>
      <c r="AU218" s="172" t="s">
        <v>81</v>
      </c>
      <c r="AY218" s="4" t="s">
        <v>127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79</v>
      </c>
      <c r="BK218" s="173" t="n">
        <f aca="false">ROUND(I218*H218,2)</f>
        <v>0</v>
      </c>
      <c r="BL218" s="4" t="s">
        <v>134</v>
      </c>
      <c r="BM218" s="172" t="s">
        <v>318</v>
      </c>
    </row>
    <row r="219" s="28" customFormat="true" ht="12.8" hidden="false" customHeight="false" outlineLevel="0" collapsed="false">
      <c r="A219" s="23"/>
      <c r="B219" s="24"/>
      <c r="C219" s="23"/>
      <c r="D219" s="174" t="s">
        <v>136</v>
      </c>
      <c r="E219" s="23"/>
      <c r="F219" s="175" t="s">
        <v>319</v>
      </c>
      <c r="G219" s="23"/>
      <c r="H219" s="23"/>
      <c r="I219" s="176"/>
      <c r="J219" s="23"/>
      <c r="K219" s="23"/>
      <c r="L219" s="24"/>
      <c r="M219" s="177"/>
      <c r="N219" s="178"/>
      <c r="O219" s="56"/>
      <c r="P219" s="56"/>
      <c r="Q219" s="56"/>
      <c r="R219" s="56"/>
      <c r="S219" s="56"/>
      <c r="T219" s="57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T219" s="4" t="s">
        <v>136</v>
      </c>
      <c r="AU219" s="4" t="s">
        <v>81</v>
      </c>
    </row>
    <row r="220" s="28" customFormat="true" ht="12.8" hidden="false" customHeight="false" outlineLevel="0" collapsed="false">
      <c r="A220" s="23"/>
      <c r="B220" s="24"/>
      <c r="C220" s="23"/>
      <c r="D220" s="174" t="s">
        <v>138</v>
      </c>
      <c r="E220" s="23"/>
      <c r="F220" s="179" t="s">
        <v>320</v>
      </c>
      <c r="G220" s="23"/>
      <c r="H220" s="23"/>
      <c r="I220" s="176"/>
      <c r="J220" s="23"/>
      <c r="K220" s="23"/>
      <c r="L220" s="24"/>
      <c r="M220" s="177"/>
      <c r="N220" s="178"/>
      <c r="O220" s="56"/>
      <c r="P220" s="56"/>
      <c r="Q220" s="56"/>
      <c r="R220" s="56"/>
      <c r="S220" s="56"/>
      <c r="T220" s="57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T220" s="4" t="s">
        <v>138</v>
      </c>
      <c r="AU220" s="4" t="s">
        <v>81</v>
      </c>
    </row>
    <row r="221" s="180" customFormat="true" ht="12.8" hidden="false" customHeight="false" outlineLevel="0" collapsed="false">
      <c r="B221" s="181"/>
      <c r="D221" s="174" t="s">
        <v>140</v>
      </c>
      <c r="E221" s="182"/>
      <c r="F221" s="183" t="s">
        <v>307</v>
      </c>
      <c r="H221" s="182"/>
      <c r="I221" s="184"/>
      <c r="L221" s="181"/>
      <c r="M221" s="185"/>
      <c r="N221" s="186"/>
      <c r="O221" s="186"/>
      <c r="P221" s="186"/>
      <c r="Q221" s="186"/>
      <c r="R221" s="186"/>
      <c r="S221" s="186"/>
      <c r="T221" s="187"/>
      <c r="AT221" s="182" t="s">
        <v>140</v>
      </c>
      <c r="AU221" s="182" t="s">
        <v>81</v>
      </c>
      <c r="AV221" s="180" t="s">
        <v>79</v>
      </c>
      <c r="AW221" s="180" t="s">
        <v>32</v>
      </c>
      <c r="AX221" s="180" t="s">
        <v>71</v>
      </c>
      <c r="AY221" s="182" t="s">
        <v>127</v>
      </c>
    </row>
    <row r="222" s="188" customFormat="true" ht="12.8" hidden="false" customHeight="false" outlineLevel="0" collapsed="false">
      <c r="B222" s="189"/>
      <c r="D222" s="174" t="s">
        <v>140</v>
      </c>
      <c r="E222" s="190"/>
      <c r="F222" s="191" t="s">
        <v>321</v>
      </c>
      <c r="H222" s="192" t="n">
        <v>25</v>
      </c>
      <c r="I222" s="193"/>
      <c r="L222" s="189"/>
      <c r="M222" s="194"/>
      <c r="N222" s="195"/>
      <c r="O222" s="195"/>
      <c r="P222" s="195"/>
      <c r="Q222" s="195"/>
      <c r="R222" s="195"/>
      <c r="S222" s="195"/>
      <c r="T222" s="196"/>
      <c r="AT222" s="190" t="s">
        <v>140</v>
      </c>
      <c r="AU222" s="190" t="s">
        <v>81</v>
      </c>
      <c r="AV222" s="188" t="s">
        <v>81</v>
      </c>
      <c r="AW222" s="188" t="s">
        <v>32</v>
      </c>
      <c r="AX222" s="188" t="s">
        <v>71</v>
      </c>
      <c r="AY222" s="190" t="s">
        <v>127</v>
      </c>
    </row>
    <row r="223" s="146" customFormat="true" ht="22.8" hidden="false" customHeight="true" outlineLevel="0" collapsed="false">
      <c r="B223" s="147"/>
      <c r="D223" s="148" t="s">
        <v>70</v>
      </c>
      <c r="E223" s="158" t="s">
        <v>149</v>
      </c>
      <c r="F223" s="158" t="s">
        <v>322</v>
      </c>
      <c r="I223" s="150"/>
      <c r="J223" s="159" t="n">
        <f aca="false">BK223</f>
        <v>0</v>
      </c>
      <c r="L223" s="147"/>
      <c r="M223" s="152"/>
      <c r="N223" s="153"/>
      <c r="O223" s="153"/>
      <c r="P223" s="154" t="n">
        <f aca="false">SUM(P224:P242)</f>
        <v>0</v>
      </c>
      <c r="Q223" s="153"/>
      <c r="R223" s="154" t="n">
        <f aca="false">SUM(R224:R242)</f>
        <v>6.5471106</v>
      </c>
      <c r="S223" s="153"/>
      <c r="T223" s="155" t="n">
        <f aca="false">SUM(T224:T242)</f>
        <v>0</v>
      </c>
      <c r="AR223" s="148" t="s">
        <v>79</v>
      </c>
      <c r="AT223" s="156" t="s">
        <v>70</v>
      </c>
      <c r="AU223" s="156" t="s">
        <v>79</v>
      </c>
      <c r="AY223" s="148" t="s">
        <v>127</v>
      </c>
      <c r="BK223" s="157" t="n">
        <f aca="false">SUM(BK224:BK242)</f>
        <v>0</v>
      </c>
    </row>
    <row r="224" s="28" customFormat="true" ht="16.5" hidden="false" customHeight="true" outlineLevel="0" collapsed="false">
      <c r="A224" s="23"/>
      <c r="B224" s="160"/>
      <c r="C224" s="161" t="s">
        <v>323</v>
      </c>
      <c r="D224" s="161" t="s">
        <v>129</v>
      </c>
      <c r="E224" s="162" t="s">
        <v>324</v>
      </c>
      <c r="F224" s="163" t="s">
        <v>325</v>
      </c>
      <c r="G224" s="164" t="s">
        <v>145</v>
      </c>
      <c r="H224" s="165" t="n">
        <v>36</v>
      </c>
      <c r="I224" s="166"/>
      <c r="J224" s="167" t="n">
        <f aca="false">ROUND(I224*H224,2)</f>
        <v>0</v>
      </c>
      <c r="K224" s="163" t="s">
        <v>133</v>
      </c>
      <c r="L224" s="24"/>
      <c r="M224" s="168"/>
      <c r="N224" s="169" t="s">
        <v>42</v>
      </c>
      <c r="O224" s="56"/>
      <c r="P224" s="170" t="n">
        <f aca="false">O224*H224</f>
        <v>0</v>
      </c>
      <c r="Q224" s="170" t="n">
        <v>0.17489</v>
      </c>
      <c r="R224" s="170" t="n">
        <f aca="false">Q224*H224</f>
        <v>6.29604</v>
      </c>
      <c r="S224" s="170" t="n">
        <v>0</v>
      </c>
      <c r="T224" s="171" t="n">
        <f aca="false">S224*H224</f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72" t="s">
        <v>134</v>
      </c>
      <c r="AT224" s="172" t="s">
        <v>129</v>
      </c>
      <c r="AU224" s="172" t="s">
        <v>81</v>
      </c>
      <c r="AY224" s="4" t="s">
        <v>127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4" t="s">
        <v>79</v>
      </c>
      <c r="BK224" s="173" t="n">
        <f aca="false">ROUND(I224*H224,2)</f>
        <v>0</v>
      </c>
      <c r="BL224" s="4" t="s">
        <v>134</v>
      </c>
      <c r="BM224" s="172" t="s">
        <v>326</v>
      </c>
    </row>
    <row r="225" s="28" customFormat="true" ht="12.8" hidden="false" customHeight="false" outlineLevel="0" collapsed="false">
      <c r="A225" s="23"/>
      <c r="B225" s="24"/>
      <c r="C225" s="23"/>
      <c r="D225" s="174" t="s">
        <v>136</v>
      </c>
      <c r="E225" s="23"/>
      <c r="F225" s="175" t="s">
        <v>327</v>
      </c>
      <c r="G225" s="23"/>
      <c r="H225" s="23"/>
      <c r="I225" s="176"/>
      <c r="J225" s="23"/>
      <c r="K225" s="23"/>
      <c r="L225" s="24"/>
      <c r="M225" s="177"/>
      <c r="N225" s="178"/>
      <c r="O225" s="56"/>
      <c r="P225" s="56"/>
      <c r="Q225" s="56"/>
      <c r="R225" s="56"/>
      <c r="S225" s="56"/>
      <c r="T225" s="57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T225" s="4" t="s">
        <v>136</v>
      </c>
      <c r="AU225" s="4" t="s">
        <v>81</v>
      </c>
    </row>
    <row r="226" s="28" customFormat="true" ht="12.8" hidden="false" customHeight="false" outlineLevel="0" collapsed="false">
      <c r="A226" s="23"/>
      <c r="B226" s="24"/>
      <c r="C226" s="23"/>
      <c r="D226" s="174" t="s">
        <v>138</v>
      </c>
      <c r="E226" s="23"/>
      <c r="F226" s="179" t="s">
        <v>328</v>
      </c>
      <c r="G226" s="23"/>
      <c r="H226" s="23"/>
      <c r="I226" s="176"/>
      <c r="J226" s="23"/>
      <c r="K226" s="23"/>
      <c r="L226" s="24"/>
      <c r="M226" s="177"/>
      <c r="N226" s="178"/>
      <c r="O226" s="56"/>
      <c r="P226" s="56"/>
      <c r="Q226" s="56"/>
      <c r="R226" s="56"/>
      <c r="S226" s="56"/>
      <c r="T226" s="57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T226" s="4" t="s">
        <v>138</v>
      </c>
      <c r="AU226" s="4" t="s">
        <v>81</v>
      </c>
    </row>
    <row r="227" s="180" customFormat="true" ht="12.8" hidden="false" customHeight="false" outlineLevel="0" collapsed="false">
      <c r="B227" s="181"/>
      <c r="D227" s="174" t="s">
        <v>140</v>
      </c>
      <c r="E227" s="182"/>
      <c r="F227" s="183" t="s">
        <v>193</v>
      </c>
      <c r="H227" s="182"/>
      <c r="I227" s="184"/>
      <c r="L227" s="181"/>
      <c r="M227" s="185"/>
      <c r="N227" s="186"/>
      <c r="O227" s="186"/>
      <c r="P227" s="186"/>
      <c r="Q227" s="186"/>
      <c r="R227" s="186"/>
      <c r="S227" s="186"/>
      <c r="T227" s="187"/>
      <c r="AT227" s="182" t="s">
        <v>140</v>
      </c>
      <c r="AU227" s="182" t="s">
        <v>81</v>
      </c>
      <c r="AV227" s="180" t="s">
        <v>79</v>
      </c>
      <c r="AW227" s="180" t="s">
        <v>32</v>
      </c>
      <c r="AX227" s="180" t="s">
        <v>71</v>
      </c>
      <c r="AY227" s="182" t="s">
        <v>127</v>
      </c>
    </row>
    <row r="228" s="188" customFormat="true" ht="12.8" hidden="false" customHeight="false" outlineLevel="0" collapsed="false">
      <c r="B228" s="189"/>
      <c r="D228" s="174" t="s">
        <v>140</v>
      </c>
      <c r="E228" s="190"/>
      <c r="F228" s="191" t="s">
        <v>329</v>
      </c>
      <c r="H228" s="192" t="n">
        <v>36</v>
      </c>
      <c r="I228" s="193"/>
      <c r="L228" s="189"/>
      <c r="M228" s="194"/>
      <c r="N228" s="195"/>
      <c r="O228" s="195"/>
      <c r="P228" s="195"/>
      <c r="Q228" s="195"/>
      <c r="R228" s="195"/>
      <c r="S228" s="195"/>
      <c r="T228" s="196"/>
      <c r="AT228" s="190" t="s">
        <v>140</v>
      </c>
      <c r="AU228" s="190" t="s">
        <v>81</v>
      </c>
      <c r="AV228" s="188" t="s">
        <v>81</v>
      </c>
      <c r="AW228" s="188" t="s">
        <v>32</v>
      </c>
      <c r="AX228" s="188" t="s">
        <v>71</v>
      </c>
      <c r="AY228" s="190" t="s">
        <v>127</v>
      </c>
    </row>
    <row r="229" s="28" customFormat="true" ht="16.5" hidden="false" customHeight="true" outlineLevel="0" collapsed="false">
      <c r="A229" s="23"/>
      <c r="B229" s="160"/>
      <c r="C229" s="197" t="s">
        <v>330</v>
      </c>
      <c r="D229" s="197" t="s">
        <v>224</v>
      </c>
      <c r="E229" s="198" t="s">
        <v>331</v>
      </c>
      <c r="F229" s="199" t="s">
        <v>332</v>
      </c>
      <c r="G229" s="200" t="s">
        <v>145</v>
      </c>
      <c r="H229" s="201" t="n">
        <v>32</v>
      </c>
      <c r="I229" s="202"/>
      <c r="J229" s="203" t="n">
        <f aca="false">ROUND(I229*H229,2)</f>
        <v>0</v>
      </c>
      <c r="K229" s="199" t="s">
        <v>133</v>
      </c>
      <c r="L229" s="204"/>
      <c r="M229" s="205"/>
      <c r="N229" s="206" t="s">
        <v>42</v>
      </c>
      <c r="O229" s="56"/>
      <c r="P229" s="170" t="n">
        <f aca="false">O229*H229</f>
        <v>0</v>
      </c>
      <c r="Q229" s="170" t="n">
        <v>0.0035</v>
      </c>
      <c r="R229" s="170" t="n">
        <f aca="false">Q229*H229</f>
        <v>0.112</v>
      </c>
      <c r="S229" s="170" t="n">
        <v>0</v>
      </c>
      <c r="T229" s="171" t="n">
        <f aca="false">S229*H229</f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72" t="s">
        <v>181</v>
      </c>
      <c r="AT229" s="172" t="s">
        <v>224</v>
      </c>
      <c r="AU229" s="172" t="s">
        <v>81</v>
      </c>
      <c r="AY229" s="4" t="s">
        <v>127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4" t="s">
        <v>79</v>
      </c>
      <c r="BK229" s="173" t="n">
        <f aca="false">ROUND(I229*H229,2)</f>
        <v>0</v>
      </c>
      <c r="BL229" s="4" t="s">
        <v>134</v>
      </c>
      <c r="BM229" s="172" t="s">
        <v>333</v>
      </c>
    </row>
    <row r="230" s="28" customFormat="true" ht="12.8" hidden="false" customHeight="false" outlineLevel="0" collapsed="false">
      <c r="A230" s="23"/>
      <c r="B230" s="24"/>
      <c r="C230" s="23"/>
      <c r="D230" s="174" t="s">
        <v>136</v>
      </c>
      <c r="E230" s="23"/>
      <c r="F230" s="175" t="s">
        <v>332</v>
      </c>
      <c r="G230" s="23"/>
      <c r="H230" s="23"/>
      <c r="I230" s="176"/>
      <c r="J230" s="23"/>
      <c r="K230" s="23"/>
      <c r="L230" s="24"/>
      <c r="M230" s="177"/>
      <c r="N230" s="178"/>
      <c r="O230" s="56"/>
      <c r="P230" s="56"/>
      <c r="Q230" s="56"/>
      <c r="R230" s="56"/>
      <c r="S230" s="56"/>
      <c r="T230" s="57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T230" s="4" t="s">
        <v>136</v>
      </c>
      <c r="AU230" s="4" t="s">
        <v>81</v>
      </c>
    </row>
    <row r="231" s="28" customFormat="true" ht="16.5" hidden="false" customHeight="true" outlineLevel="0" collapsed="false">
      <c r="A231" s="23"/>
      <c r="B231" s="160"/>
      <c r="C231" s="197" t="s">
        <v>334</v>
      </c>
      <c r="D231" s="197" t="s">
        <v>224</v>
      </c>
      <c r="E231" s="198" t="s">
        <v>335</v>
      </c>
      <c r="F231" s="199" t="s">
        <v>336</v>
      </c>
      <c r="G231" s="200" t="s">
        <v>145</v>
      </c>
      <c r="H231" s="201" t="n">
        <v>4</v>
      </c>
      <c r="I231" s="202"/>
      <c r="J231" s="203" t="n">
        <f aca="false">ROUND(I231*H231,2)</f>
        <v>0</v>
      </c>
      <c r="K231" s="199" t="s">
        <v>133</v>
      </c>
      <c r="L231" s="204"/>
      <c r="M231" s="205"/>
      <c r="N231" s="206" t="s">
        <v>42</v>
      </c>
      <c r="O231" s="56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72" t="s">
        <v>181</v>
      </c>
      <c r="AT231" s="172" t="s">
        <v>224</v>
      </c>
      <c r="AU231" s="172" t="s">
        <v>81</v>
      </c>
      <c r="AY231" s="4" t="s">
        <v>127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4" t="s">
        <v>79</v>
      </c>
      <c r="BK231" s="173" t="n">
        <f aca="false">ROUND(I231*H231,2)</f>
        <v>0</v>
      </c>
      <c r="BL231" s="4" t="s">
        <v>134</v>
      </c>
      <c r="BM231" s="172" t="s">
        <v>337</v>
      </c>
    </row>
    <row r="232" s="28" customFormat="true" ht="12.8" hidden="false" customHeight="false" outlineLevel="0" collapsed="false">
      <c r="A232" s="23"/>
      <c r="B232" s="24"/>
      <c r="C232" s="23"/>
      <c r="D232" s="174" t="s">
        <v>136</v>
      </c>
      <c r="E232" s="23"/>
      <c r="F232" s="175" t="s">
        <v>336</v>
      </c>
      <c r="G232" s="23"/>
      <c r="H232" s="23"/>
      <c r="I232" s="176"/>
      <c r="J232" s="23"/>
      <c r="K232" s="23"/>
      <c r="L232" s="24"/>
      <c r="M232" s="177"/>
      <c r="N232" s="178"/>
      <c r="O232" s="56"/>
      <c r="P232" s="56"/>
      <c r="Q232" s="56"/>
      <c r="R232" s="56"/>
      <c r="S232" s="56"/>
      <c r="T232" s="57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T232" s="4" t="s">
        <v>136</v>
      </c>
      <c r="AU232" s="4" t="s">
        <v>81</v>
      </c>
    </row>
    <row r="233" s="28" customFormat="true" ht="16.5" hidden="false" customHeight="true" outlineLevel="0" collapsed="false">
      <c r="A233" s="23"/>
      <c r="B233" s="160"/>
      <c r="C233" s="161" t="s">
        <v>338</v>
      </c>
      <c r="D233" s="161" t="s">
        <v>129</v>
      </c>
      <c r="E233" s="162" t="s">
        <v>339</v>
      </c>
      <c r="F233" s="163" t="s">
        <v>340</v>
      </c>
      <c r="G233" s="164" t="s">
        <v>162</v>
      </c>
      <c r="H233" s="165" t="n">
        <v>78.5</v>
      </c>
      <c r="I233" s="166"/>
      <c r="J233" s="167" t="n">
        <f aca="false">ROUND(I233*H233,2)</f>
        <v>0</v>
      </c>
      <c r="K233" s="163" t="s">
        <v>133</v>
      </c>
      <c r="L233" s="24"/>
      <c r="M233" s="168"/>
      <c r="N233" s="169" t="s">
        <v>42</v>
      </c>
      <c r="O233" s="56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72" t="s">
        <v>134</v>
      </c>
      <c r="AT233" s="172" t="s">
        <v>129</v>
      </c>
      <c r="AU233" s="172" t="s">
        <v>81</v>
      </c>
      <c r="AY233" s="4" t="s">
        <v>127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4" t="s">
        <v>79</v>
      </c>
      <c r="BK233" s="173" t="n">
        <f aca="false">ROUND(I233*H233,2)</f>
        <v>0</v>
      </c>
      <c r="BL233" s="4" t="s">
        <v>134</v>
      </c>
      <c r="BM233" s="172" t="s">
        <v>341</v>
      </c>
    </row>
    <row r="234" s="28" customFormat="true" ht="12.8" hidden="false" customHeight="false" outlineLevel="0" collapsed="false">
      <c r="A234" s="23"/>
      <c r="B234" s="24"/>
      <c r="C234" s="23"/>
      <c r="D234" s="174" t="s">
        <v>136</v>
      </c>
      <c r="E234" s="23"/>
      <c r="F234" s="175" t="s">
        <v>342</v>
      </c>
      <c r="G234" s="23"/>
      <c r="H234" s="23"/>
      <c r="I234" s="176"/>
      <c r="J234" s="23"/>
      <c r="K234" s="23"/>
      <c r="L234" s="24"/>
      <c r="M234" s="177"/>
      <c r="N234" s="178"/>
      <c r="O234" s="56"/>
      <c r="P234" s="56"/>
      <c r="Q234" s="56"/>
      <c r="R234" s="56"/>
      <c r="S234" s="56"/>
      <c r="T234" s="57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T234" s="4" t="s">
        <v>136</v>
      </c>
      <c r="AU234" s="4" t="s">
        <v>81</v>
      </c>
    </row>
    <row r="235" s="180" customFormat="true" ht="12.8" hidden="false" customHeight="false" outlineLevel="0" collapsed="false">
      <c r="B235" s="181"/>
      <c r="D235" s="174" t="s">
        <v>140</v>
      </c>
      <c r="E235" s="182"/>
      <c r="F235" s="183" t="s">
        <v>193</v>
      </c>
      <c r="H235" s="182"/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140</v>
      </c>
      <c r="AU235" s="182" t="s">
        <v>81</v>
      </c>
      <c r="AV235" s="180" t="s">
        <v>79</v>
      </c>
      <c r="AW235" s="180" t="s">
        <v>32</v>
      </c>
      <c r="AX235" s="180" t="s">
        <v>71</v>
      </c>
      <c r="AY235" s="182" t="s">
        <v>127</v>
      </c>
    </row>
    <row r="236" s="188" customFormat="true" ht="12.8" hidden="false" customHeight="false" outlineLevel="0" collapsed="false">
      <c r="B236" s="189"/>
      <c r="D236" s="174" t="s">
        <v>140</v>
      </c>
      <c r="E236" s="190"/>
      <c r="F236" s="191" t="s">
        <v>343</v>
      </c>
      <c r="H236" s="192" t="n">
        <v>78.5</v>
      </c>
      <c r="I236" s="193"/>
      <c r="L236" s="189"/>
      <c r="M236" s="194"/>
      <c r="N236" s="195"/>
      <c r="O236" s="195"/>
      <c r="P236" s="195"/>
      <c r="Q236" s="195"/>
      <c r="R236" s="195"/>
      <c r="S236" s="195"/>
      <c r="T236" s="196"/>
      <c r="AT236" s="190" t="s">
        <v>140</v>
      </c>
      <c r="AU236" s="190" t="s">
        <v>81</v>
      </c>
      <c r="AV236" s="188" t="s">
        <v>81</v>
      </c>
      <c r="AW236" s="188" t="s">
        <v>32</v>
      </c>
      <c r="AX236" s="188" t="s">
        <v>71</v>
      </c>
      <c r="AY236" s="190" t="s">
        <v>127</v>
      </c>
    </row>
    <row r="237" s="28" customFormat="true" ht="16.5" hidden="false" customHeight="true" outlineLevel="0" collapsed="false">
      <c r="A237" s="23"/>
      <c r="B237" s="160"/>
      <c r="C237" s="197" t="s">
        <v>344</v>
      </c>
      <c r="D237" s="197" t="s">
        <v>224</v>
      </c>
      <c r="E237" s="198" t="s">
        <v>345</v>
      </c>
      <c r="F237" s="199" t="s">
        <v>346</v>
      </c>
      <c r="G237" s="200" t="s">
        <v>162</v>
      </c>
      <c r="H237" s="201" t="n">
        <v>80.855</v>
      </c>
      <c r="I237" s="202"/>
      <c r="J237" s="203" t="n">
        <f aca="false">ROUND(I237*H237,2)</f>
        <v>0</v>
      </c>
      <c r="K237" s="199" t="s">
        <v>133</v>
      </c>
      <c r="L237" s="204"/>
      <c r="M237" s="205"/>
      <c r="N237" s="206" t="s">
        <v>42</v>
      </c>
      <c r="O237" s="56"/>
      <c r="P237" s="170" t="n">
        <f aca="false">O237*H237</f>
        <v>0</v>
      </c>
      <c r="Q237" s="170" t="n">
        <v>0.0016</v>
      </c>
      <c r="R237" s="170" t="n">
        <f aca="false">Q237*H237</f>
        <v>0.129368</v>
      </c>
      <c r="S237" s="170" t="n">
        <v>0</v>
      </c>
      <c r="T237" s="171" t="n">
        <f aca="false">S237*H237</f>
        <v>0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72" t="s">
        <v>181</v>
      </c>
      <c r="AT237" s="172" t="s">
        <v>224</v>
      </c>
      <c r="AU237" s="172" t="s">
        <v>81</v>
      </c>
      <c r="AY237" s="4" t="s">
        <v>127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4" t="s">
        <v>79</v>
      </c>
      <c r="BK237" s="173" t="n">
        <f aca="false">ROUND(I237*H237,2)</f>
        <v>0</v>
      </c>
      <c r="BL237" s="4" t="s">
        <v>134</v>
      </c>
      <c r="BM237" s="172" t="s">
        <v>347</v>
      </c>
    </row>
    <row r="238" s="28" customFormat="true" ht="12.8" hidden="false" customHeight="false" outlineLevel="0" collapsed="false">
      <c r="A238" s="23"/>
      <c r="B238" s="24"/>
      <c r="C238" s="23"/>
      <c r="D238" s="174" t="s">
        <v>136</v>
      </c>
      <c r="E238" s="23"/>
      <c r="F238" s="175" t="s">
        <v>346</v>
      </c>
      <c r="G238" s="23"/>
      <c r="H238" s="23"/>
      <c r="I238" s="176"/>
      <c r="J238" s="23"/>
      <c r="K238" s="23"/>
      <c r="L238" s="24"/>
      <c r="M238" s="177"/>
      <c r="N238" s="178"/>
      <c r="O238" s="56"/>
      <c r="P238" s="56"/>
      <c r="Q238" s="56"/>
      <c r="R238" s="56"/>
      <c r="S238" s="56"/>
      <c r="T238" s="57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T238" s="4" t="s">
        <v>136</v>
      </c>
      <c r="AU238" s="4" t="s">
        <v>81</v>
      </c>
    </row>
    <row r="239" s="188" customFormat="true" ht="12.8" hidden="false" customHeight="false" outlineLevel="0" collapsed="false">
      <c r="B239" s="189"/>
      <c r="D239" s="174" t="s">
        <v>140</v>
      </c>
      <c r="F239" s="191" t="s">
        <v>348</v>
      </c>
      <c r="H239" s="192" t="n">
        <v>80.855</v>
      </c>
      <c r="I239" s="193"/>
      <c r="L239" s="189"/>
      <c r="M239" s="194"/>
      <c r="N239" s="195"/>
      <c r="O239" s="195"/>
      <c r="P239" s="195"/>
      <c r="Q239" s="195"/>
      <c r="R239" s="195"/>
      <c r="S239" s="195"/>
      <c r="T239" s="196"/>
      <c r="AT239" s="190" t="s">
        <v>140</v>
      </c>
      <c r="AU239" s="190" t="s">
        <v>81</v>
      </c>
      <c r="AV239" s="188" t="s">
        <v>81</v>
      </c>
      <c r="AW239" s="188" t="s">
        <v>3</v>
      </c>
      <c r="AX239" s="188" t="s">
        <v>79</v>
      </c>
      <c r="AY239" s="190" t="s">
        <v>127</v>
      </c>
    </row>
    <row r="240" s="28" customFormat="true" ht="16.5" hidden="false" customHeight="true" outlineLevel="0" collapsed="false">
      <c r="A240" s="23"/>
      <c r="B240" s="160"/>
      <c r="C240" s="197" t="s">
        <v>349</v>
      </c>
      <c r="D240" s="197" t="s">
        <v>224</v>
      </c>
      <c r="E240" s="198" t="s">
        <v>350</v>
      </c>
      <c r="F240" s="199" t="s">
        <v>351</v>
      </c>
      <c r="G240" s="200" t="s">
        <v>162</v>
      </c>
      <c r="H240" s="201" t="n">
        <v>242.565</v>
      </c>
      <c r="I240" s="202"/>
      <c r="J240" s="203" t="n">
        <f aca="false">ROUND(I240*H240,2)</f>
        <v>0</v>
      </c>
      <c r="K240" s="199" t="s">
        <v>133</v>
      </c>
      <c r="L240" s="204"/>
      <c r="M240" s="205"/>
      <c r="N240" s="206" t="s">
        <v>42</v>
      </c>
      <c r="O240" s="56"/>
      <c r="P240" s="170" t="n">
        <f aca="false">O240*H240</f>
        <v>0</v>
      </c>
      <c r="Q240" s="170" t="n">
        <v>4E-005</v>
      </c>
      <c r="R240" s="170" t="n">
        <f aca="false">Q240*H240</f>
        <v>0.0097026</v>
      </c>
      <c r="S240" s="170" t="n">
        <v>0</v>
      </c>
      <c r="T240" s="171" t="n">
        <f aca="false"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72" t="s">
        <v>181</v>
      </c>
      <c r="AT240" s="172" t="s">
        <v>224</v>
      </c>
      <c r="AU240" s="172" t="s">
        <v>81</v>
      </c>
      <c r="AY240" s="4" t="s">
        <v>127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4" t="s">
        <v>79</v>
      </c>
      <c r="BK240" s="173" t="n">
        <f aca="false">ROUND(I240*H240,2)</f>
        <v>0</v>
      </c>
      <c r="BL240" s="4" t="s">
        <v>134</v>
      </c>
      <c r="BM240" s="172" t="s">
        <v>352</v>
      </c>
    </row>
    <row r="241" s="28" customFormat="true" ht="12.8" hidden="false" customHeight="false" outlineLevel="0" collapsed="false">
      <c r="A241" s="23"/>
      <c r="B241" s="24"/>
      <c r="C241" s="23"/>
      <c r="D241" s="174" t="s">
        <v>136</v>
      </c>
      <c r="E241" s="23"/>
      <c r="F241" s="175" t="s">
        <v>351</v>
      </c>
      <c r="G241" s="23"/>
      <c r="H241" s="23"/>
      <c r="I241" s="176"/>
      <c r="J241" s="23"/>
      <c r="K241" s="23"/>
      <c r="L241" s="24"/>
      <c r="M241" s="177"/>
      <c r="N241" s="178"/>
      <c r="O241" s="56"/>
      <c r="P241" s="56"/>
      <c r="Q241" s="56"/>
      <c r="R241" s="56"/>
      <c r="S241" s="56"/>
      <c r="T241" s="57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T241" s="4" t="s">
        <v>136</v>
      </c>
      <c r="AU241" s="4" t="s">
        <v>81</v>
      </c>
    </row>
    <row r="242" s="188" customFormat="true" ht="12.8" hidden="false" customHeight="false" outlineLevel="0" collapsed="false">
      <c r="B242" s="189"/>
      <c r="D242" s="174" t="s">
        <v>140</v>
      </c>
      <c r="F242" s="191" t="s">
        <v>353</v>
      </c>
      <c r="H242" s="192" t="n">
        <v>242.565</v>
      </c>
      <c r="I242" s="193"/>
      <c r="L242" s="189"/>
      <c r="M242" s="194"/>
      <c r="N242" s="195"/>
      <c r="O242" s="195"/>
      <c r="P242" s="195"/>
      <c r="Q242" s="195"/>
      <c r="R242" s="195"/>
      <c r="S242" s="195"/>
      <c r="T242" s="196"/>
      <c r="AT242" s="190" t="s">
        <v>140</v>
      </c>
      <c r="AU242" s="190" t="s">
        <v>81</v>
      </c>
      <c r="AV242" s="188" t="s">
        <v>81</v>
      </c>
      <c r="AW242" s="188" t="s">
        <v>3</v>
      </c>
      <c r="AX242" s="188" t="s">
        <v>79</v>
      </c>
      <c r="AY242" s="190" t="s">
        <v>127</v>
      </c>
    </row>
    <row r="243" s="146" customFormat="true" ht="22.8" hidden="false" customHeight="true" outlineLevel="0" collapsed="false">
      <c r="B243" s="147"/>
      <c r="D243" s="148" t="s">
        <v>70</v>
      </c>
      <c r="E243" s="158" t="s">
        <v>134</v>
      </c>
      <c r="F243" s="158" t="s">
        <v>354</v>
      </c>
      <c r="I243" s="150"/>
      <c r="J243" s="159" t="n">
        <f aca="false">BK243</f>
        <v>0</v>
      </c>
      <c r="L243" s="147"/>
      <c r="M243" s="152"/>
      <c r="N243" s="153"/>
      <c r="O243" s="153"/>
      <c r="P243" s="154" t="n">
        <f aca="false">SUM(P244:P248)</f>
        <v>0</v>
      </c>
      <c r="Q243" s="153"/>
      <c r="R243" s="154" t="n">
        <f aca="false">SUM(R244:R248)</f>
        <v>0</v>
      </c>
      <c r="S243" s="153"/>
      <c r="T243" s="155" t="n">
        <f aca="false">SUM(T244:T248)</f>
        <v>0</v>
      </c>
      <c r="AR243" s="148" t="s">
        <v>79</v>
      </c>
      <c r="AT243" s="156" t="s">
        <v>70</v>
      </c>
      <c r="AU243" s="156" t="s">
        <v>79</v>
      </c>
      <c r="AY243" s="148" t="s">
        <v>127</v>
      </c>
      <c r="BK243" s="157" t="n">
        <f aca="false">SUM(BK244:BK248)</f>
        <v>0</v>
      </c>
    </row>
    <row r="244" s="28" customFormat="true" ht="16.5" hidden="false" customHeight="true" outlineLevel="0" collapsed="false">
      <c r="A244" s="23"/>
      <c r="B244" s="160"/>
      <c r="C244" s="161" t="s">
        <v>355</v>
      </c>
      <c r="D244" s="161" t="s">
        <v>129</v>
      </c>
      <c r="E244" s="162" t="s">
        <v>356</v>
      </c>
      <c r="F244" s="163" t="s">
        <v>357</v>
      </c>
      <c r="G244" s="164" t="s">
        <v>176</v>
      </c>
      <c r="H244" s="165" t="n">
        <v>0</v>
      </c>
      <c r="I244" s="166"/>
      <c r="J244" s="167" t="n">
        <f aca="false">ROUND(I244*H244,2)</f>
        <v>0</v>
      </c>
      <c r="K244" s="163" t="s">
        <v>133</v>
      </c>
      <c r="L244" s="24"/>
      <c r="M244" s="168"/>
      <c r="N244" s="169" t="s">
        <v>42</v>
      </c>
      <c r="O244" s="56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172" t="s">
        <v>134</v>
      </c>
      <c r="AT244" s="172" t="s">
        <v>129</v>
      </c>
      <c r="AU244" s="172" t="s">
        <v>81</v>
      </c>
      <c r="AY244" s="4" t="s">
        <v>127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4" t="s">
        <v>79</v>
      </c>
      <c r="BK244" s="173" t="n">
        <f aca="false">ROUND(I244*H244,2)</f>
        <v>0</v>
      </c>
      <c r="BL244" s="4" t="s">
        <v>134</v>
      </c>
      <c r="BM244" s="172" t="s">
        <v>358</v>
      </c>
    </row>
    <row r="245" s="28" customFormat="true" ht="12.8" hidden="false" customHeight="false" outlineLevel="0" collapsed="false">
      <c r="A245" s="23"/>
      <c r="B245" s="24"/>
      <c r="C245" s="23"/>
      <c r="D245" s="174" t="s">
        <v>136</v>
      </c>
      <c r="E245" s="23"/>
      <c r="F245" s="175" t="s">
        <v>359</v>
      </c>
      <c r="G245" s="23"/>
      <c r="H245" s="23"/>
      <c r="I245" s="176"/>
      <c r="J245" s="23"/>
      <c r="K245" s="23"/>
      <c r="L245" s="24"/>
      <c r="M245" s="177"/>
      <c r="N245" s="178"/>
      <c r="O245" s="56"/>
      <c r="P245" s="56"/>
      <c r="Q245" s="56"/>
      <c r="R245" s="56"/>
      <c r="S245" s="56"/>
      <c r="T245" s="57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T245" s="4" t="s">
        <v>136</v>
      </c>
      <c r="AU245" s="4" t="s">
        <v>81</v>
      </c>
    </row>
    <row r="246" s="28" customFormat="true" ht="12.8" hidden="false" customHeight="false" outlineLevel="0" collapsed="false">
      <c r="A246" s="23"/>
      <c r="B246" s="24"/>
      <c r="C246" s="23"/>
      <c r="D246" s="174" t="s">
        <v>138</v>
      </c>
      <c r="E246" s="23"/>
      <c r="F246" s="179" t="s">
        <v>360</v>
      </c>
      <c r="G246" s="23"/>
      <c r="H246" s="23"/>
      <c r="I246" s="176"/>
      <c r="J246" s="23"/>
      <c r="K246" s="23"/>
      <c r="L246" s="24"/>
      <c r="M246" s="177"/>
      <c r="N246" s="178"/>
      <c r="O246" s="56"/>
      <c r="P246" s="56"/>
      <c r="Q246" s="56"/>
      <c r="R246" s="56"/>
      <c r="S246" s="56"/>
      <c r="T246" s="57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T246" s="4" t="s">
        <v>138</v>
      </c>
      <c r="AU246" s="4" t="s">
        <v>81</v>
      </c>
    </row>
    <row r="247" s="180" customFormat="true" ht="12.8" hidden="false" customHeight="false" outlineLevel="0" collapsed="false">
      <c r="B247" s="181"/>
      <c r="D247" s="174" t="s">
        <v>140</v>
      </c>
      <c r="E247" s="182"/>
      <c r="F247" s="183" t="s">
        <v>307</v>
      </c>
      <c r="H247" s="182"/>
      <c r="I247" s="184"/>
      <c r="L247" s="181"/>
      <c r="M247" s="185"/>
      <c r="N247" s="186"/>
      <c r="O247" s="186"/>
      <c r="P247" s="186"/>
      <c r="Q247" s="186"/>
      <c r="R247" s="186"/>
      <c r="S247" s="186"/>
      <c r="T247" s="187"/>
      <c r="AT247" s="182" t="s">
        <v>140</v>
      </c>
      <c r="AU247" s="182" t="s">
        <v>81</v>
      </c>
      <c r="AV247" s="180" t="s">
        <v>79</v>
      </c>
      <c r="AW247" s="180" t="s">
        <v>32</v>
      </c>
      <c r="AX247" s="180" t="s">
        <v>71</v>
      </c>
      <c r="AY247" s="182" t="s">
        <v>127</v>
      </c>
    </row>
    <row r="248" s="188" customFormat="true" ht="12.8" hidden="false" customHeight="false" outlineLevel="0" collapsed="false">
      <c r="B248" s="189"/>
      <c r="D248" s="174" t="s">
        <v>140</v>
      </c>
      <c r="E248" s="190"/>
      <c r="F248" s="191" t="s">
        <v>361</v>
      </c>
      <c r="H248" s="192" t="n">
        <v>0.5</v>
      </c>
      <c r="I248" s="193"/>
      <c r="L248" s="189"/>
      <c r="M248" s="194"/>
      <c r="N248" s="195"/>
      <c r="O248" s="195"/>
      <c r="P248" s="195"/>
      <c r="Q248" s="195"/>
      <c r="R248" s="195"/>
      <c r="S248" s="195"/>
      <c r="T248" s="196"/>
      <c r="AT248" s="190" t="s">
        <v>140</v>
      </c>
      <c r="AU248" s="190" t="s">
        <v>81</v>
      </c>
      <c r="AV248" s="188" t="s">
        <v>81</v>
      </c>
      <c r="AW248" s="188" t="s">
        <v>32</v>
      </c>
      <c r="AX248" s="188" t="s">
        <v>71</v>
      </c>
      <c r="AY248" s="190" t="s">
        <v>127</v>
      </c>
    </row>
    <row r="249" s="146" customFormat="true" ht="22.8" hidden="false" customHeight="true" outlineLevel="0" collapsed="false">
      <c r="B249" s="147"/>
      <c r="D249" s="148" t="s">
        <v>70</v>
      </c>
      <c r="E249" s="158" t="s">
        <v>159</v>
      </c>
      <c r="F249" s="158" t="s">
        <v>362</v>
      </c>
      <c r="I249" s="150"/>
      <c r="J249" s="159" t="n">
        <f aca="false">BK249</f>
        <v>0</v>
      </c>
      <c r="L249" s="147"/>
      <c r="M249" s="152"/>
      <c r="N249" s="153"/>
      <c r="O249" s="153"/>
      <c r="P249" s="154" t="n">
        <f aca="false">SUM(P250:P348)</f>
        <v>0</v>
      </c>
      <c r="Q249" s="153"/>
      <c r="R249" s="154" t="n">
        <f aca="false">SUM(R250:R348)</f>
        <v>82.222299</v>
      </c>
      <c r="S249" s="153"/>
      <c r="T249" s="155" t="n">
        <f aca="false">SUM(T250:T348)</f>
        <v>0</v>
      </c>
      <c r="AR249" s="148" t="s">
        <v>79</v>
      </c>
      <c r="AT249" s="156" t="s">
        <v>70</v>
      </c>
      <c r="AU249" s="156" t="s">
        <v>79</v>
      </c>
      <c r="AY249" s="148" t="s">
        <v>127</v>
      </c>
      <c r="BK249" s="157" t="n">
        <f aca="false">SUM(BK250:BK348)</f>
        <v>0</v>
      </c>
    </row>
    <row r="250" s="28" customFormat="true" ht="16.5" hidden="false" customHeight="true" outlineLevel="0" collapsed="false">
      <c r="A250" s="23"/>
      <c r="B250" s="160"/>
      <c r="C250" s="161" t="s">
        <v>363</v>
      </c>
      <c r="D250" s="161" t="s">
        <v>129</v>
      </c>
      <c r="E250" s="162" t="s">
        <v>364</v>
      </c>
      <c r="F250" s="163" t="s">
        <v>365</v>
      </c>
      <c r="G250" s="164" t="s">
        <v>132</v>
      </c>
      <c r="H250" s="165" t="n">
        <v>0</v>
      </c>
      <c r="I250" s="166"/>
      <c r="J250" s="167" t="n">
        <f aca="false">ROUND(I250*H250,2)</f>
        <v>0</v>
      </c>
      <c r="K250" s="163" t="s">
        <v>133</v>
      </c>
      <c r="L250" s="24"/>
      <c r="M250" s="168"/>
      <c r="N250" s="169" t="s">
        <v>42</v>
      </c>
      <c r="O250" s="56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72" t="s">
        <v>134</v>
      </c>
      <c r="AT250" s="172" t="s">
        <v>129</v>
      </c>
      <c r="AU250" s="172" t="s">
        <v>81</v>
      </c>
      <c r="AY250" s="4" t="s">
        <v>127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4" t="s">
        <v>79</v>
      </c>
      <c r="BK250" s="173" t="n">
        <f aca="false">ROUND(I250*H250,2)</f>
        <v>0</v>
      </c>
      <c r="BL250" s="4" t="s">
        <v>134</v>
      </c>
      <c r="BM250" s="172" t="s">
        <v>366</v>
      </c>
    </row>
    <row r="251" s="28" customFormat="true" ht="12.8" hidden="false" customHeight="false" outlineLevel="0" collapsed="false">
      <c r="A251" s="23"/>
      <c r="B251" s="24"/>
      <c r="C251" s="23"/>
      <c r="D251" s="174" t="s">
        <v>136</v>
      </c>
      <c r="E251" s="23"/>
      <c r="F251" s="175" t="s">
        <v>367</v>
      </c>
      <c r="G251" s="23"/>
      <c r="H251" s="23"/>
      <c r="I251" s="176"/>
      <c r="J251" s="23"/>
      <c r="K251" s="23"/>
      <c r="L251" s="24"/>
      <c r="M251" s="177"/>
      <c r="N251" s="178"/>
      <c r="O251" s="56"/>
      <c r="P251" s="56"/>
      <c r="Q251" s="56"/>
      <c r="R251" s="56"/>
      <c r="S251" s="56"/>
      <c r="T251" s="57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T251" s="4" t="s">
        <v>136</v>
      </c>
      <c r="AU251" s="4" t="s">
        <v>81</v>
      </c>
    </row>
    <row r="252" s="180" customFormat="true" ht="12.8" hidden="false" customHeight="false" outlineLevel="0" collapsed="false">
      <c r="B252" s="181"/>
      <c r="D252" s="174" t="s">
        <v>140</v>
      </c>
      <c r="E252" s="182"/>
      <c r="F252" s="183" t="s">
        <v>368</v>
      </c>
      <c r="H252" s="182"/>
      <c r="I252" s="184"/>
      <c r="L252" s="181"/>
      <c r="M252" s="185"/>
      <c r="N252" s="186"/>
      <c r="O252" s="186"/>
      <c r="P252" s="186"/>
      <c r="Q252" s="186"/>
      <c r="R252" s="186"/>
      <c r="S252" s="186"/>
      <c r="T252" s="187"/>
      <c r="AT252" s="182" t="s">
        <v>140</v>
      </c>
      <c r="AU252" s="182" t="s">
        <v>81</v>
      </c>
      <c r="AV252" s="180" t="s">
        <v>79</v>
      </c>
      <c r="AW252" s="180" t="s">
        <v>32</v>
      </c>
      <c r="AX252" s="180" t="s">
        <v>71</v>
      </c>
      <c r="AY252" s="182" t="s">
        <v>127</v>
      </c>
    </row>
    <row r="253" s="180" customFormat="true" ht="12.8" hidden="false" customHeight="false" outlineLevel="0" collapsed="false">
      <c r="B253" s="181"/>
      <c r="D253" s="174" t="s">
        <v>140</v>
      </c>
      <c r="E253" s="182"/>
      <c r="F253" s="183" t="s">
        <v>369</v>
      </c>
      <c r="H253" s="182"/>
      <c r="I253" s="184"/>
      <c r="L253" s="181"/>
      <c r="M253" s="185"/>
      <c r="N253" s="186"/>
      <c r="O253" s="186"/>
      <c r="P253" s="186"/>
      <c r="Q253" s="186"/>
      <c r="R253" s="186"/>
      <c r="S253" s="186"/>
      <c r="T253" s="187"/>
      <c r="AT253" s="182" t="s">
        <v>140</v>
      </c>
      <c r="AU253" s="182" t="s">
        <v>81</v>
      </c>
      <c r="AV253" s="180" t="s">
        <v>79</v>
      </c>
      <c r="AW253" s="180" t="s">
        <v>32</v>
      </c>
      <c r="AX253" s="180" t="s">
        <v>71</v>
      </c>
      <c r="AY253" s="182" t="s">
        <v>127</v>
      </c>
    </row>
    <row r="254" s="188" customFormat="true" ht="12.8" hidden="false" customHeight="false" outlineLevel="0" collapsed="false">
      <c r="B254" s="189"/>
      <c r="D254" s="174" t="s">
        <v>140</v>
      </c>
      <c r="E254" s="190"/>
      <c r="F254" s="191" t="s">
        <v>370</v>
      </c>
      <c r="H254" s="192" t="n">
        <v>153</v>
      </c>
      <c r="I254" s="193"/>
      <c r="L254" s="189"/>
      <c r="M254" s="194"/>
      <c r="N254" s="195"/>
      <c r="O254" s="195"/>
      <c r="P254" s="195"/>
      <c r="Q254" s="195"/>
      <c r="R254" s="195"/>
      <c r="S254" s="195"/>
      <c r="T254" s="196"/>
      <c r="AT254" s="190" t="s">
        <v>140</v>
      </c>
      <c r="AU254" s="190" t="s">
        <v>81</v>
      </c>
      <c r="AV254" s="188" t="s">
        <v>81</v>
      </c>
      <c r="AW254" s="188" t="s">
        <v>32</v>
      </c>
      <c r="AX254" s="188" t="s">
        <v>71</v>
      </c>
      <c r="AY254" s="190" t="s">
        <v>127</v>
      </c>
    </row>
    <row r="255" s="188" customFormat="true" ht="12.8" hidden="false" customHeight="false" outlineLevel="0" collapsed="false">
      <c r="B255" s="189"/>
      <c r="D255" s="174" t="s">
        <v>140</v>
      </c>
      <c r="E255" s="190"/>
      <c r="F255" s="191" t="s">
        <v>371</v>
      </c>
      <c r="H255" s="192" t="n">
        <v>44</v>
      </c>
      <c r="I255" s="193"/>
      <c r="L255" s="189"/>
      <c r="M255" s="194"/>
      <c r="N255" s="195"/>
      <c r="O255" s="195"/>
      <c r="P255" s="195"/>
      <c r="Q255" s="195"/>
      <c r="R255" s="195"/>
      <c r="S255" s="195"/>
      <c r="T255" s="196"/>
      <c r="AT255" s="190" t="s">
        <v>140</v>
      </c>
      <c r="AU255" s="190" t="s">
        <v>81</v>
      </c>
      <c r="AV255" s="188" t="s">
        <v>81</v>
      </c>
      <c r="AW255" s="188" t="s">
        <v>32</v>
      </c>
      <c r="AX255" s="188" t="s">
        <v>71</v>
      </c>
      <c r="AY255" s="190" t="s">
        <v>127</v>
      </c>
    </row>
    <row r="256" s="28" customFormat="true" ht="16.5" hidden="false" customHeight="true" outlineLevel="0" collapsed="false">
      <c r="A256" s="23"/>
      <c r="B256" s="160"/>
      <c r="C256" s="161" t="s">
        <v>372</v>
      </c>
      <c r="D256" s="161" t="s">
        <v>129</v>
      </c>
      <c r="E256" s="162" t="s">
        <v>373</v>
      </c>
      <c r="F256" s="163" t="s">
        <v>374</v>
      </c>
      <c r="G256" s="164" t="s">
        <v>132</v>
      </c>
      <c r="H256" s="165" t="n">
        <f aca="false">240+82.5</f>
        <v>322.5</v>
      </c>
      <c r="I256" s="166"/>
      <c r="J256" s="167" t="n">
        <f aca="false">ROUND(I256*H256,2)</f>
        <v>0</v>
      </c>
      <c r="K256" s="163" t="s">
        <v>133</v>
      </c>
      <c r="L256" s="24"/>
      <c r="M256" s="168"/>
      <c r="N256" s="169" t="s">
        <v>42</v>
      </c>
      <c r="O256" s="56"/>
      <c r="P256" s="170" t="n">
        <f aca="false">O256*H256</f>
        <v>0</v>
      </c>
      <c r="Q256" s="170" t="n">
        <v>0</v>
      </c>
      <c r="R256" s="170" t="n">
        <f aca="false">Q256*H256</f>
        <v>0</v>
      </c>
      <c r="S256" s="170" t="n">
        <v>0</v>
      </c>
      <c r="T256" s="171" t="n">
        <f aca="false">S256*H256</f>
        <v>0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172" t="s">
        <v>134</v>
      </c>
      <c r="AT256" s="172" t="s">
        <v>129</v>
      </c>
      <c r="AU256" s="172" t="s">
        <v>81</v>
      </c>
      <c r="AY256" s="4" t="s">
        <v>127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4" t="s">
        <v>79</v>
      </c>
      <c r="BK256" s="173" t="n">
        <f aca="false">ROUND(I256*H256,2)</f>
        <v>0</v>
      </c>
      <c r="BL256" s="4" t="s">
        <v>134</v>
      </c>
      <c r="BM256" s="172" t="s">
        <v>375</v>
      </c>
    </row>
    <row r="257" s="28" customFormat="true" ht="12.8" hidden="false" customHeight="false" outlineLevel="0" collapsed="false">
      <c r="A257" s="23"/>
      <c r="B257" s="24"/>
      <c r="C257" s="23"/>
      <c r="D257" s="174" t="s">
        <v>136</v>
      </c>
      <c r="E257" s="23"/>
      <c r="F257" s="175" t="s">
        <v>376</v>
      </c>
      <c r="G257" s="23"/>
      <c r="H257" s="23"/>
      <c r="I257" s="176"/>
      <c r="J257" s="23"/>
      <c r="K257" s="23"/>
      <c r="L257" s="24"/>
      <c r="M257" s="177"/>
      <c r="N257" s="178"/>
      <c r="O257" s="56"/>
      <c r="P257" s="56"/>
      <c r="Q257" s="56"/>
      <c r="R257" s="56"/>
      <c r="S257" s="56"/>
      <c r="T257" s="57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T257" s="4" t="s">
        <v>136</v>
      </c>
      <c r="AU257" s="4" t="s">
        <v>81</v>
      </c>
    </row>
    <row r="258" s="180" customFormat="true" ht="12.8" hidden="false" customHeight="false" outlineLevel="0" collapsed="false">
      <c r="B258" s="181"/>
      <c r="D258" s="174" t="s">
        <v>140</v>
      </c>
      <c r="E258" s="182"/>
      <c r="F258" s="183" t="s">
        <v>368</v>
      </c>
      <c r="H258" s="182"/>
      <c r="I258" s="184"/>
      <c r="L258" s="181"/>
      <c r="M258" s="185"/>
      <c r="N258" s="186"/>
      <c r="O258" s="186"/>
      <c r="P258" s="186"/>
      <c r="Q258" s="186"/>
      <c r="R258" s="186"/>
      <c r="S258" s="186"/>
      <c r="T258" s="187"/>
      <c r="AT258" s="182" t="s">
        <v>140</v>
      </c>
      <c r="AU258" s="182" t="s">
        <v>81</v>
      </c>
      <c r="AV258" s="180" t="s">
        <v>79</v>
      </c>
      <c r="AW258" s="180" t="s">
        <v>32</v>
      </c>
      <c r="AX258" s="180" t="s">
        <v>71</v>
      </c>
      <c r="AY258" s="182" t="s">
        <v>127</v>
      </c>
    </row>
    <row r="259" s="180" customFormat="true" ht="12.8" hidden="false" customHeight="false" outlineLevel="0" collapsed="false">
      <c r="B259" s="181"/>
      <c r="D259" s="174" t="s">
        <v>140</v>
      </c>
      <c r="E259" s="182"/>
      <c r="F259" s="183" t="s">
        <v>377</v>
      </c>
      <c r="H259" s="182"/>
      <c r="I259" s="184"/>
      <c r="L259" s="181"/>
      <c r="M259" s="185"/>
      <c r="N259" s="186"/>
      <c r="O259" s="186"/>
      <c r="P259" s="186"/>
      <c r="Q259" s="186"/>
      <c r="R259" s="186"/>
      <c r="S259" s="186"/>
      <c r="T259" s="187"/>
      <c r="AT259" s="182" t="s">
        <v>140</v>
      </c>
      <c r="AU259" s="182" t="s">
        <v>81</v>
      </c>
      <c r="AV259" s="180" t="s">
        <v>79</v>
      </c>
      <c r="AW259" s="180" t="s">
        <v>32</v>
      </c>
      <c r="AX259" s="180" t="s">
        <v>71</v>
      </c>
      <c r="AY259" s="182" t="s">
        <v>127</v>
      </c>
    </row>
    <row r="260" s="188" customFormat="true" ht="12.8" hidden="false" customHeight="false" outlineLevel="0" collapsed="false">
      <c r="B260" s="189"/>
      <c r="D260" s="174" t="s">
        <v>140</v>
      </c>
      <c r="E260" s="190"/>
      <c r="F260" s="191" t="s">
        <v>378</v>
      </c>
      <c r="H260" s="192" t="n">
        <v>164</v>
      </c>
      <c r="I260" s="193"/>
      <c r="L260" s="189"/>
      <c r="M260" s="194"/>
      <c r="N260" s="195"/>
      <c r="O260" s="195"/>
      <c r="P260" s="195"/>
      <c r="Q260" s="195"/>
      <c r="R260" s="195"/>
      <c r="S260" s="195"/>
      <c r="T260" s="196"/>
      <c r="AT260" s="190" t="s">
        <v>140</v>
      </c>
      <c r="AU260" s="190" t="s">
        <v>81</v>
      </c>
      <c r="AV260" s="188" t="s">
        <v>81</v>
      </c>
      <c r="AW260" s="188" t="s">
        <v>32</v>
      </c>
      <c r="AX260" s="188" t="s">
        <v>71</v>
      </c>
      <c r="AY260" s="190" t="s">
        <v>127</v>
      </c>
    </row>
    <row r="261" s="188" customFormat="true" ht="12.8" hidden="false" customHeight="false" outlineLevel="0" collapsed="false">
      <c r="B261" s="189"/>
      <c r="D261" s="174" t="s">
        <v>140</v>
      </c>
      <c r="E261" s="190"/>
      <c r="F261" s="191" t="s">
        <v>379</v>
      </c>
      <c r="H261" s="192" t="n">
        <v>240</v>
      </c>
      <c r="I261" s="193"/>
      <c r="L261" s="189"/>
      <c r="M261" s="194"/>
      <c r="N261" s="195"/>
      <c r="O261" s="195"/>
      <c r="P261" s="195"/>
      <c r="Q261" s="195"/>
      <c r="R261" s="195"/>
      <c r="S261" s="195"/>
      <c r="T261" s="196"/>
      <c r="AT261" s="190" t="s">
        <v>140</v>
      </c>
      <c r="AU261" s="190" t="s">
        <v>81</v>
      </c>
      <c r="AV261" s="188" t="s">
        <v>81</v>
      </c>
      <c r="AW261" s="188" t="s">
        <v>32</v>
      </c>
      <c r="AX261" s="188" t="s">
        <v>71</v>
      </c>
      <c r="AY261" s="190" t="s">
        <v>127</v>
      </c>
    </row>
    <row r="262" s="28" customFormat="true" ht="16.5" hidden="false" customHeight="true" outlineLevel="0" collapsed="false">
      <c r="A262" s="23"/>
      <c r="B262" s="160"/>
      <c r="C262" s="161" t="s">
        <v>380</v>
      </c>
      <c r="D262" s="161" t="s">
        <v>129</v>
      </c>
      <c r="E262" s="162" t="s">
        <v>381</v>
      </c>
      <c r="F262" s="163" t="s">
        <v>382</v>
      </c>
      <c r="G262" s="164" t="s">
        <v>132</v>
      </c>
      <c r="H262" s="165" t="n">
        <v>0</v>
      </c>
      <c r="I262" s="166"/>
      <c r="J262" s="167" t="n">
        <f aca="false">ROUND(I262*H262,2)</f>
        <v>0</v>
      </c>
      <c r="K262" s="163" t="s">
        <v>133</v>
      </c>
      <c r="L262" s="24"/>
      <c r="M262" s="168"/>
      <c r="N262" s="169" t="s">
        <v>42</v>
      </c>
      <c r="O262" s="56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72" t="s">
        <v>134</v>
      </c>
      <c r="AT262" s="172" t="s">
        <v>129</v>
      </c>
      <c r="AU262" s="172" t="s">
        <v>81</v>
      </c>
      <c r="AY262" s="4" t="s">
        <v>127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4" t="s">
        <v>79</v>
      </c>
      <c r="BK262" s="173" t="n">
        <f aca="false">ROUND(I262*H262,2)</f>
        <v>0</v>
      </c>
      <c r="BL262" s="4" t="s">
        <v>134</v>
      </c>
      <c r="BM262" s="172" t="s">
        <v>383</v>
      </c>
    </row>
    <row r="263" s="28" customFormat="true" ht="12.8" hidden="false" customHeight="false" outlineLevel="0" collapsed="false">
      <c r="A263" s="23"/>
      <c r="B263" s="24"/>
      <c r="C263" s="23"/>
      <c r="D263" s="174" t="s">
        <v>136</v>
      </c>
      <c r="E263" s="23"/>
      <c r="F263" s="175" t="s">
        <v>384</v>
      </c>
      <c r="G263" s="23"/>
      <c r="H263" s="23"/>
      <c r="I263" s="176"/>
      <c r="J263" s="23"/>
      <c r="K263" s="23"/>
      <c r="L263" s="24"/>
      <c r="M263" s="177"/>
      <c r="N263" s="178"/>
      <c r="O263" s="56"/>
      <c r="P263" s="56"/>
      <c r="Q263" s="56"/>
      <c r="R263" s="56"/>
      <c r="S263" s="56"/>
      <c r="T263" s="57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T263" s="4" t="s">
        <v>136</v>
      </c>
      <c r="AU263" s="4" t="s">
        <v>81</v>
      </c>
    </row>
    <row r="264" s="180" customFormat="true" ht="12.8" hidden="false" customHeight="false" outlineLevel="0" collapsed="false">
      <c r="B264" s="181"/>
      <c r="D264" s="174" t="s">
        <v>140</v>
      </c>
      <c r="E264" s="182"/>
      <c r="F264" s="183" t="s">
        <v>368</v>
      </c>
      <c r="H264" s="182"/>
      <c r="I264" s="184"/>
      <c r="L264" s="181"/>
      <c r="M264" s="185"/>
      <c r="N264" s="186"/>
      <c r="O264" s="186"/>
      <c r="P264" s="186"/>
      <c r="Q264" s="186"/>
      <c r="R264" s="186"/>
      <c r="S264" s="186"/>
      <c r="T264" s="187"/>
      <c r="AT264" s="182" t="s">
        <v>140</v>
      </c>
      <c r="AU264" s="182" t="s">
        <v>81</v>
      </c>
      <c r="AV264" s="180" t="s">
        <v>79</v>
      </c>
      <c r="AW264" s="180" t="s">
        <v>32</v>
      </c>
      <c r="AX264" s="180" t="s">
        <v>71</v>
      </c>
      <c r="AY264" s="182" t="s">
        <v>127</v>
      </c>
    </row>
    <row r="265" s="180" customFormat="true" ht="12.8" hidden="false" customHeight="false" outlineLevel="0" collapsed="false">
      <c r="B265" s="181"/>
      <c r="D265" s="174" t="s">
        <v>140</v>
      </c>
      <c r="E265" s="182"/>
      <c r="F265" s="183" t="s">
        <v>385</v>
      </c>
      <c r="H265" s="182"/>
      <c r="I265" s="184"/>
      <c r="L265" s="181"/>
      <c r="M265" s="185"/>
      <c r="N265" s="186"/>
      <c r="O265" s="186"/>
      <c r="P265" s="186"/>
      <c r="Q265" s="186"/>
      <c r="R265" s="186"/>
      <c r="S265" s="186"/>
      <c r="T265" s="187"/>
      <c r="AT265" s="182" t="s">
        <v>140</v>
      </c>
      <c r="AU265" s="182" t="s">
        <v>81</v>
      </c>
      <c r="AV265" s="180" t="s">
        <v>79</v>
      </c>
      <c r="AW265" s="180" t="s">
        <v>32</v>
      </c>
      <c r="AX265" s="180" t="s">
        <v>71</v>
      </c>
      <c r="AY265" s="182" t="s">
        <v>127</v>
      </c>
    </row>
    <row r="266" s="188" customFormat="true" ht="12.8" hidden="false" customHeight="false" outlineLevel="0" collapsed="false">
      <c r="B266" s="189"/>
      <c r="D266" s="174" t="s">
        <v>140</v>
      </c>
      <c r="E266" s="190"/>
      <c r="F266" s="191" t="s">
        <v>386</v>
      </c>
      <c r="H266" s="192" t="n">
        <v>54</v>
      </c>
      <c r="I266" s="193"/>
      <c r="L266" s="189"/>
      <c r="M266" s="194"/>
      <c r="N266" s="195"/>
      <c r="O266" s="195"/>
      <c r="P266" s="195"/>
      <c r="Q266" s="195"/>
      <c r="R266" s="195"/>
      <c r="S266" s="195"/>
      <c r="T266" s="196"/>
      <c r="AT266" s="190" t="s">
        <v>140</v>
      </c>
      <c r="AU266" s="190" t="s">
        <v>81</v>
      </c>
      <c r="AV266" s="188" t="s">
        <v>81</v>
      </c>
      <c r="AW266" s="188" t="s">
        <v>32</v>
      </c>
      <c r="AX266" s="188" t="s">
        <v>71</v>
      </c>
      <c r="AY266" s="190" t="s">
        <v>127</v>
      </c>
    </row>
    <row r="267" s="28" customFormat="true" ht="16.5" hidden="false" customHeight="true" outlineLevel="0" collapsed="false">
      <c r="A267" s="23"/>
      <c r="B267" s="160"/>
      <c r="C267" s="161" t="s">
        <v>387</v>
      </c>
      <c r="D267" s="161" t="s">
        <v>129</v>
      </c>
      <c r="E267" s="162" t="s">
        <v>388</v>
      </c>
      <c r="F267" s="163" t="s">
        <v>389</v>
      </c>
      <c r="G267" s="164" t="s">
        <v>132</v>
      </c>
      <c r="H267" s="165" t="n">
        <v>16</v>
      </c>
      <c r="I267" s="166"/>
      <c r="J267" s="167" t="n">
        <f aca="false">ROUND(I267*H267,2)</f>
        <v>0</v>
      </c>
      <c r="K267" s="163" t="s">
        <v>133</v>
      </c>
      <c r="L267" s="24"/>
      <c r="M267" s="168"/>
      <c r="N267" s="169" t="s">
        <v>42</v>
      </c>
      <c r="O267" s="56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72" t="s">
        <v>134</v>
      </c>
      <c r="AT267" s="172" t="s">
        <v>129</v>
      </c>
      <c r="AU267" s="172" t="s">
        <v>81</v>
      </c>
      <c r="AY267" s="4" t="s">
        <v>127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4" t="s">
        <v>79</v>
      </c>
      <c r="BK267" s="173" t="n">
        <f aca="false">ROUND(I267*H267,2)</f>
        <v>0</v>
      </c>
      <c r="BL267" s="4" t="s">
        <v>134</v>
      </c>
      <c r="BM267" s="172" t="s">
        <v>390</v>
      </c>
    </row>
    <row r="268" s="28" customFormat="true" ht="12.8" hidden="false" customHeight="false" outlineLevel="0" collapsed="false">
      <c r="A268" s="23"/>
      <c r="B268" s="24"/>
      <c r="C268" s="23"/>
      <c r="D268" s="174" t="s">
        <v>136</v>
      </c>
      <c r="E268" s="23"/>
      <c r="F268" s="175" t="s">
        <v>391</v>
      </c>
      <c r="G268" s="23"/>
      <c r="H268" s="23"/>
      <c r="I268" s="176"/>
      <c r="J268" s="23"/>
      <c r="K268" s="23"/>
      <c r="L268" s="24"/>
      <c r="M268" s="177"/>
      <c r="N268" s="178"/>
      <c r="O268" s="56"/>
      <c r="P268" s="56"/>
      <c r="Q268" s="56"/>
      <c r="R268" s="56"/>
      <c r="S268" s="56"/>
      <c r="T268" s="57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T268" s="4" t="s">
        <v>136</v>
      </c>
      <c r="AU268" s="4" t="s">
        <v>81</v>
      </c>
    </row>
    <row r="269" s="180" customFormat="true" ht="12.8" hidden="false" customHeight="false" outlineLevel="0" collapsed="false">
      <c r="B269" s="181"/>
      <c r="D269" s="174" t="s">
        <v>140</v>
      </c>
      <c r="E269" s="182"/>
      <c r="F269" s="183" t="s">
        <v>368</v>
      </c>
      <c r="H269" s="182"/>
      <c r="I269" s="184"/>
      <c r="L269" s="181"/>
      <c r="M269" s="185"/>
      <c r="N269" s="186"/>
      <c r="O269" s="186"/>
      <c r="P269" s="186"/>
      <c r="Q269" s="186"/>
      <c r="R269" s="186"/>
      <c r="S269" s="186"/>
      <c r="T269" s="187"/>
      <c r="AT269" s="182" t="s">
        <v>140</v>
      </c>
      <c r="AU269" s="182" t="s">
        <v>81</v>
      </c>
      <c r="AV269" s="180" t="s">
        <v>79</v>
      </c>
      <c r="AW269" s="180" t="s">
        <v>32</v>
      </c>
      <c r="AX269" s="180" t="s">
        <v>71</v>
      </c>
      <c r="AY269" s="182" t="s">
        <v>127</v>
      </c>
    </row>
    <row r="270" s="180" customFormat="true" ht="12.8" hidden="false" customHeight="false" outlineLevel="0" collapsed="false">
      <c r="B270" s="181"/>
      <c r="D270" s="174" t="s">
        <v>140</v>
      </c>
      <c r="E270" s="182"/>
      <c r="F270" s="183" t="s">
        <v>392</v>
      </c>
      <c r="H270" s="182"/>
      <c r="I270" s="184"/>
      <c r="L270" s="181"/>
      <c r="M270" s="185"/>
      <c r="N270" s="186"/>
      <c r="O270" s="186"/>
      <c r="P270" s="186"/>
      <c r="Q270" s="186"/>
      <c r="R270" s="186"/>
      <c r="S270" s="186"/>
      <c r="T270" s="187"/>
      <c r="AT270" s="182" t="s">
        <v>140</v>
      </c>
      <c r="AU270" s="182" t="s">
        <v>81</v>
      </c>
      <c r="AV270" s="180" t="s">
        <v>79</v>
      </c>
      <c r="AW270" s="180" t="s">
        <v>32</v>
      </c>
      <c r="AX270" s="180" t="s">
        <v>71</v>
      </c>
      <c r="AY270" s="182" t="s">
        <v>127</v>
      </c>
    </row>
    <row r="271" s="188" customFormat="true" ht="12.8" hidden="false" customHeight="false" outlineLevel="0" collapsed="false">
      <c r="B271" s="189"/>
      <c r="D271" s="174" t="s">
        <v>140</v>
      </c>
      <c r="E271" s="190"/>
      <c r="F271" s="191" t="s">
        <v>393</v>
      </c>
      <c r="H271" s="192" t="n">
        <v>16</v>
      </c>
      <c r="I271" s="193"/>
      <c r="L271" s="189"/>
      <c r="M271" s="194"/>
      <c r="N271" s="195"/>
      <c r="O271" s="195"/>
      <c r="P271" s="195"/>
      <c r="Q271" s="195"/>
      <c r="R271" s="195"/>
      <c r="S271" s="195"/>
      <c r="T271" s="196"/>
      <c r="AT271" s="190" t="s">
        <v>140</v>
      </c>
      <c r="AU271" s="190" t="s">
        <v>81</v>
      </c>
      <c r="AV271" s="188" t="s">
        <v>81</v>
      </c>
      <c r="AW271" s="188" t="s">
        <v>32</v>
      </c>
      <c r="AX271" s="188" t="s">
        <v>71</v>
      </c>
      <c r="AY271" s="190" t="s">
        <v>127</v>
      </c>
    </row>
    <row r="272" s="28" customFormat="true" ht="16.5" hidden="false" customHeight="true" outlineLevel="0" collapsed="false">
      <c r="A272" s="23"/>
      <c r="B272" s="160"/>
      <c r="C272" s="161" t="s">
        <v>394</v>
      </c>
      <c r="D272" s="161" t="s">
        <v>129</v>
      </c>
      <c r="E272" s="162" t="s">
        <v>395</v>
      </c>
      <c r="F272" s="163" t="s">
        <v>396</v>
      </c>
      <c r="G272" s="164" t="s">
        <v>132</v>
      </c>
      <c r="H272" s="165" t="n">
        <v>0</v>
      </c>
      <c r="I272" s="166"/>
      <c r="J272" s="167" t="n">
        <f aca="false">ROUND(I272*H272,2)</f>
        <v>0</v>
      </c>
      <c r="K272" s="163" t="s">
        <v>133</v>
      </c>
      <c r="L272" s="24"/>
      <c r="M272" s="168"/>
      <c r="N272" s="169" t="s">
        <v>42</v>
      </c>
      <c r="O272" s="56"/>
      <c r="P272" s="170" t="n">
        <f aca="false">O272*H272</f>
        <v>0</v>
      </c>
      <c r="Q272" s="170" t="n">
        <v>0</v>
      </c>
      <c r="R272" s="170" t="n">
        <f aca="false">Q272*H272</f>
        <v>0</v>
      </c>
      <c r="S272" s="170" t="n">
        <v>0</v>
      </c>
      <c r="T272" s="171" t="n">
        <f aca="false">S272*H272</f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72" t="s">
        <v>134</v>
      </c>
      <c r="AT272" s="172" t="s">
        <v>129</v>
      </c>
      <c r="AU272" s="172" t="s">
        <v>81</v>
      </c>
      <c r="AY272" s="4" t="s">
        <v>127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4" t="s">
        <v>79</v>
      </c>
      <c r="BK272" s="173" t="n">
        <f aca="false">ROUND(I272*H272,2)</f>
        <v>0</v>
      </c>
      <c r="BL272" s="4" t="s">
        <v>134</v>
      </c>
      <c r="BM272" s="172" t="s">
        <v>397</v>
      </c>
    </row>
    <row r="273" s="28" customFormat="true" ht="12.8" hidden="false" customHeight="false" outlineLevel="0" collapsed="false">
      <c r="A273" s="23"/>
      <c r="B273" s="24"/>
      <c r="C273" s="23"/>
      <c r="D273" s="174" t="s">
        <v>136</v>
      </c>
      <c r="E273" s="23"/>
      <c r="F273" s="175" t="s">
        <v>398</v>
      </c>
      <c r="G273" s="23"/>
      <c r="H273" s="23"/>
      <c r="I273" s="176"/>
      <c r="J273" s="23"/>
      <c r="K273" s="23"/>
      <c r="L273" s="24"/>
      <c r="M273" s="177"/>
      <c r="N273" s="178"/>
      <c r="O273" s="56"/>
      <c r="P273" s="56"/>
      <c r="Q273" s="56"/>
      <c r="R273" s="56"/>
      <c r="S273" s="56"/>
      <c r="T273" s="57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T273" s="4" t="s">
        <v>136</v>
      </c>
      <c r="AU273" s="4" t="s">
        <v>81</v>
      </c>
    </row>
    <row r="274" s="180" customFormat="true" ht="12.8" hidden="false" customHeight="false" outlineLevel="0" collapsed="false">
      <c r="B274" s="181"/>
      <c r="D274" s="174" t="s">
        <v>140</v>
      </c>
      <c r="E274" s="182"/>
      <c r="F274" s="183" t="s">
        <v>368</v>
      </c>
      <c r="H274" s="182"/>
      <c r="I274" s="184"/>
      <c r="L274" s="181"/>
      <c r="M274" s="185"/>
      <c r="N274" s="186"/>
      <c r="O274" s="186"/>
      <c r="P274" s="186"/>
      <c r="Q274" s="186"/>
      <c r="R274" s="186"/>
      <c r="S274" s="186"/>
      <c r="T274" s="187"/>
      <c r="AT274" s="182" t="s">
        <v>140</v>
      </c>
      <c r="AU274" s="182" t="s">
        <v>81</v>
      </c>
      <c r="AV274" s="180" t="s">
        <v>79</v>
      </c>
      <c r="AW274" s="180" t="s">
        <v>32</v>
      </c>
      <c r="AX274" s="180" t="s">
        <v>71</v>
      </c>
      <c r="AY274" s="182" t="s">
        <v>127</v>
      </c>
    </row>
    <row r="275" s="180" customFormat="true" ht="12.8" hidden="false" customHeight="false" outlineLevel="0" collapsed="false">
      <c r="B275" s="181"/>
      <c r="D275" s="174" t="s">
        <v>140</v>
      </c>
      <c r="E275" s="182"/>
      <c r="F275" s="183" t="s">
        <v>399</v>
      </c>
      <c r="H275" s="182"/>
      <c r="I275" s="184"/>
      <c r="L275" s="181"/>
      <c r="M275" s="185"/>
      <c r="N275" s="186"/>
      <c r="O275" s="186"/>
      <c r="P275" s="186"/>
      <c r="Q275" s="186"/>
      <c r="R275" s="186"/>
      <c r="S275" s="186"/>
      <c r="T275" s="187"/>
      <c r="AT275" s="182" t="s">
        <v>140</v>
      </c>
      <c r="AU275" s="182" t="s">
        <v>81</v>
      </c>
      <c r="AV275" s="180" t="s">
        <v>79</v>
      </c>
      <c r="AW275" s="180" t="s">
        <v>32</v>
      </c>
      <c r="AX275" s="180" t="s">
        <v>71</v>
      </c>
      <c r="AY275" s="182" t="s">
        <v>127</v>
      </c>
    </row>
    <row r="276" s="188" customFormat="true" ht="12.8" hidden="false" customHeight="false" outlineLevel="0" collapsed="false">
      <c r="B276" s="189"/>
      <c r="D276" s="174" t="s">
        <v>140</v>
      </c>
      <c r="E276" s="190"/>
      <c r="F276" s="191" t="s">
        <v>400</v>
      </c>
      <c r="H276" s="192" t="n">
        <v>150</v>
      </c>
      <c r="I276" s="193"/>
      <c r="L276" s="189"/>
      <c r="M276" s="194"/>
      <c r="N276" s="195"/>
      <c r="O276" s="195"/>
      <c r="P276" s="195"/>
      <c r="Q276" s="195"/>
      <c r="R276" s="195"/>
      <c r="S276" s="195"/>
      <c r="T276" s="196"/>
      <c r="AT276" s="190" t="s">
        <v>140</v>
      </c>
      <c r="AU276" s="190" t="s">
        <v>81</v>
      </c>
      <c r="AV276" s="188" t="s">
        <v>81</v>
      </c>
      <c r="AW276" s="188" t="s">
        <v>32</v>
      </c>
      <c r="AX276" s="188" t="s">
        <v>71</v>
      </c>
      <c r="AY276" s="190" t="s">
        <v>127</v>
      </c>
    </row>
    <row r="277" s="28" customFormat="true" ht="16.5" hidden="false" customHeight="true" outlineLevel="0" collapsed="false">
      <c r="A277" s="23"/>
      <c r="B277" s="160"/>
      <c r="C277" s="161" t="s">
        <v>401</v>
      </c>
      <c r="D277" s="161" t="s">
        <v>129</v>
      </c>
      <c r="E277" s="162" t="s">
        <v>402</v>
      </c>
      <c r="F277" s="163" t="s">
        <v>403</v>
      </c>
      <c r="G277" s="164" t="s">
        <v>132</v>
      </c>
      <c r="H277" s="165" t="n">
        <v>0</v>
      </c>
      <c r="I277" s="166"/>
      <c r="J277" s="167" t="n">
        <f aca="false">ROUND(I277*H277,2)</f>
        <v>0</v>
      </c>
      <c r="K277" s="163"/>
      <c r="L277" s="24"/>
      <c r="M277" s="168"/>
      <c r="N277" s="169" t="s">
        <v>42</v>
      </c>
      <c r="O277" s="56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72" t="s">
        <v>134</v>
      </c>
      <c r="AT277" s="172" t="s">
        <v>129</v>
      </c>
      <c r="AU277" s="172" t="s">
        <v>81</v>
      </c>
      <c r="AY277" s="4" t="s">
        <v>127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4" t="s">
        <v>79</v>
      </c>
      <c r="BK277" s="173" t="n">
        <f aca="false">ROUND(I277*H277,2)</f>
        <v>0</v>
      </c>
      <c r="BL277" s="4" t="s">
        <v>134</v>
      </c>
      <c r="BM277" s="172" t="s">
        <v>404</v>
      </c>
    </row>
    <row r="278" s="28" customFormat="true" ht="12.8" hidden="false" customHeight="false" outlineLevel="0" collapsed="false">
      <c r="A278" s="23"/>
      <c r="B278" s="24"/>
      <c r="C278" s="23"/>
      <c r="D278" s="174" t="s">
        <v>136</v>
      </c>
      <c r="E278" s="23"/>
      <c r="F278" s="175" t="s">
        <v>405</v>
      </c>
      <c r="G278" s="23"/>
      <c r="H278" s="23"/>
      <c r="I278" s="176"/>
      <c r="J278" s="23"/>
      <c r="K278" s="23"/>
      <c r="L278" s="24"/>
      <c r="M278" s="177"/>
      <c r="N278" s="178"/>
      <c r="O278" s="56"/>
      <c r="P278" s="56"/>
      <c r="Q278" s="56"/>
      <c r="R278" s="56"/>
      <c r="S278" s="56"/>
      <c r="T278" s="57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T278" s="4" t="s">
        <v>136</v>
      </c>
      <c r="AU278" s="4" t="s">
        <v>81</v>
      </c>
    </row>
    <row r="279" s="180" customFormat="true" ht="12.8" hidden="false" customHeight="false" outlineLevel="0" collapsed="false">
      <c r="B279" s="181"/>
      <c r="D279" s="174" t="s">
        <v>140</v>
      </c>
      <c r="E279" s="182"/>
      <c r="F279" s="183" t="s">
        <v>368</v>
      </c>
      <c r="H279" s="182"/>
      <c r="I279" s="184"/>
      <c r="L279" s="181"/>
      <c r="M279" s="185"/>
      <c r="N279" s="186"/>
      <c r="O279" s="186"/>
      <c r="P279" s="186"/>
      <c r="Q279" s="186"/>
      <c r="R279" s="186"/>
      <c r="S279" s="186"/>
      <c r="T279" s="187"/>
      <c r="AT279" s="182" t="s">
        <v>140</v>
      </c>
      <c r="AU279" s="182" t="s">
        <v>81</v>
      </c>
      <c r="AV279" s="180" t="s">
        <v>79</v>
      </c>
      <c r="AW279" s="180" t="s">
        <v>32</v>
      </c>
      <c r="AX279" s="180" t="s">
        <v>71</v>
      </c>
      <c r="AY279" s="182" t="s">
        <v>127</v>
      </c>
    </row>
    <row r="280" s="180" customFormat="true" ht="12.8" hidden="false" customHeight="false" outlineLevel="0" collapsed="false">
      <c r="B280" s="181"/>
      <c r="D280" s="174" t="s">
        <v>140</v>
      </c>
      <c r="E280" s="182"/>
      <c r="F280" s="183" t="s">
        <v>406</v>
      </c>
      <c r="H280" s="182"/>
      <c r="I280" s="184"/>
      <c r="L280" s="181"/>
      <c r="M280" s="185"/>
      <c r="N280" s="186"/>
      <c r="O280" s="186"/>
      <c r="P280" s="186"/>
      <c r="Q280" s="186"/>
      <c r="R280" s="186"/>
      <c r="S280" s="186"/>
      <c r="T280" s="187"/>
      <c r="AT280" s="182" t="s">
        <v>140</v>
      </c>
      <c r="AU280" s="182" t="s">
        <v>81</v>
      </c>
      <c r="AV280" s="180" t="s">
        <v>79</v>
      </c>
      <c r="AW280" s="180" t="s">
        <v>32</v>
      </c>
      <c r="AX280" s="180" t="s">
        <v>71</v>
      </c>
      <c r="AY280" s="182" t="s">
        <v>127</v>
      </c>
    </row>
    <row r="281" s="188" customFormat="true" ht="12.8" hidden="false" customHeight="false" outlineLevel="0" collapsed="false">
      <c r="B281" s="189"/>
      <c r="D281" s="174" t="s">
        <v>140</v>
      </c>
      <c r="E281" s="190"/>
      <c r="F281" s="191" t="s">
        <v>400</v>
      </c>
      <c r="H281" s="192" t="n">
        <v>150</v>
      </c>
      <c r="I281" s="193"/>
      <c r="L281" s="189"/>
      <c r="M281" s="194"/>
      <c r="N281" s="195"/>
      <c r="O281" s="195"/>
      <c r="P281" s="195"/>
      <c r="Q281" s="195"/>
      <c r="R281" s="195"/>
      <c r="S281" s="195"/>
      <c r="T281" s="196"/>
      <c r="AT281" s="190" t="s">
        <v>140</v>
      </c>
      <c r="AU281" s="190" t="s">
        <v>81</v>
      </c>
      <c r="AV281" s="188" t="s">
        <v>81</v>
      </c>
      <c r="AW281" s="188" t="s">
        <v>32</v>
      </c>
      <c r="AX281" s="188" t="s">
        <v>71</v>
      </c>
      <c r="AY281" s="190" t="s">
        <v>127</v>
      </c>
    </row>
    <row r="282" s="28" customFormat="true" ht="16.5" hidden="false" customHeight="true" outlineLevel="0" collapsed="false">
      <c r="A282" s="23"/>
      <c r="B282" s="160"/>
      <c r="C282" s="161" t="s">
        <v>407</v>
      </c>
      <c r="D282" s="161" t="s">
        <v>129</v>
      </c>
      <c r="E282" s="162" t="s">
        <v>408</v>
      </c>
      <c r="F282" s="163" t="s">
        <v>409</v>
      </c>
      <c r="G282" s="164" t="s">
        <v>132</v>
      </c>
      <c r="H282" s="165" t="n">
        <v>0</v>
      </c>
      <c r="I282" s="166"/>
      <c r="J282" s="167" t="n">
        <f aca="false">ROUND(I282*H282,2)</f>
        <v>0</v>
      </c>
      <c r="K282" s="163"/>
      <c r="L282" s="24"/>
      <c r="M282" s="168"/>
      <c r="N282" s="169" t="s">
        <v>42</v>
      </c>
      <c r="O282" s="56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72" t="s">
        <v>134</v>
      </c>
      <c r="AT282" s="172" t="s">
        <v>129</v>
      </c>
      <c r="AU282" s="172" t="s">
        <v>81</v>
      </c>
      <c r="AY282" s="4" t="s">
        <v>127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4" t="s">
        <v>79</v>
      </c>
      <c r="BK282" s="173" t="n">
        <f aca="false">ROUND(I282*H282,2)</f>
        <v>0</v>
      </c>
      <c r="BL282" s="4" t="s">
        <v>134</v>
      </c>
      <c r="BM282" s="172" t="s">
        <v>410</v>
      </c>
    </row>
    <row r="283" s="28" customFormat="true" ht="12.8" hidden="false" customHeight="false" outlineLevel="0" collapsed="false">
      <c r="A283" s="23"/>
      <c r="B283" s="24"/>
      <c r="C283" s="23"/>
      <c r="D283" s="174" t="s">
        <v>136</v>
      </c>
      <c r="E283" s="23"/>
      <c r="F283" s="175" t="s">
        <v>411</v>
      </c>
      <c r="G283" s="23"/>
      <c r="H283" s="23"/>
      <c r="I283" s="176"/>
      <c r="J283" s="23"/>
      <c r="K283" s="23"/>
      <c r="L283" s="24"/>
      <c r="M283" s="177"/>
      <c r="N283" s="178"/>
      <c r="O283" s="56"/>
      <c r="P283" s="56"/>
      <c r="Q283" s="56"/>
      <c r="R283" s="56"/>
      <c r="S283" s="56"/>
      <c r="T283" s="57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T283" s="4" t="s">
        <v>136</v>
      </c>
      <c r="AU283" s="4" t="s">
        <v>81</v>
      </c>
    </row>
    <row r="284" s="180" customFormat="true" ht="12.8" hidden="false" customHeight="false" outlineLevel="0" collapsed="false">
      <c r="B284" s="181"/>
      <c r="D284" s="174" t="s">
        <v>140</v>
      </c>
      <c r="E284" s="182"/>
      <c r="F284" s="183" t="s">
        <v>368</v>
      </c>
      <c r="H284" s="182"/>
      <c r="I284" s="184"/>
      <c r="L284" s="181"/>
      <c r="M284" s="185"/>
      <c r="N284" s="186"/>
      <c r="O284" s="186"/>
      <c r="P284" s="186"/>
      <c r="Q284" s="186"/>
      <c r="R284" s="186"/>
      <c r="S284" s="186"/>
      <c r="T284" s="187"/>
      <c r="AT284" s="182" t="s">
        <v>140</v>
      </c>
      <c r="AU284" s="182" t="s">
        <v>81</v>
      </c>
      <c r="AV284" s="180" t="s">
        <v>79</v>
      </c>
      <c r="AW284" s="180" t="s">
        <v>32</v>
      </c>
      <c r="AX284" s="180" t="s">
        <v>71</v>
      </c>
      <c r="AY284" s="182" t="s">
        <v>127</v>
      </c>
    </row>
    <row r="285" s="180" customFormat="true" ht="12.8" hidden="false" customHeight="false" outlineLevel="0" collapsed="false">
      <c r="B285" s="181"/>
      <c r="D285" s="174" t="s">
        <v>140</v>
      </c>
      <c r="E285" s="182"/>
      <c r="F285" s="183" t="s">
        <v>412</v>
      </c>
      <c r="H285" s="182"/>
      <c r="I285" s="184"/>
      <c r="L285" s="181"/>
      <c r="M285" s="185"/>
      <c r="N285" s="186"/>
      <c r="O285" s="186"/>
      <c r="P285" s="186"/>
      <c r="Q285" s="186"/>
      <c r="R285" s="186"/>
      <c r="S285" s="186"/>
      <c r="T285" s="187"/>
      <c r="AT285" s="182" t="s">
        <v>140</v>
      </c>
      <c r="AU285" s="182" t="s">
        <v>81</v>
      </c>
      <c r="AV285" s="180" t="s">
        <v>79</v>
      </c>
      <c r="AW285" s="180" t="s">
        <v>32</v>
      </c>
      <c r="AX285" s="180" t="s">
        <v>71</v>
      </c>
      <c r="AY285" s="182" t="s">
        <v>127</v>
      </c>
    </row>
    <row r="286" s="188" customFormat="true" ht="12.8" hidden="false" customHeight="false" outlineLevel="0" collapsed="false">
      <c r="B286" s="189"/>
      <c r="D286" s="174" t="s">
        <v>140</v>
      </c>
      <c r="E286" s="190"/>
      <c r="F286" s="191" t="s">
        <v>400</v>
      </c>
      <c r="H286" s="192" t="n">
        <v>150</v>
      </c>
      <c r="I286" s="193"/>
      <c r="L286" s="189"/>
      <c r="M286" s="194"/>
      <c r="N286" s="195"/>
      <c r="O286" s="195"/>
      <c r="P286" s="195"/>
      <c r="Q286" s="195"/>
      <c r="R286" s="195"/>
      <c r="S286" s="195"/>
      <c r="T286" s="196"/>
      <c r="AT286" s="190" t="s">
        <v>140</v>
      </c>
      <c r="AU286" s="190" t="s">
        <v>81</v>
      </c>
      <c r="AV286" s="188" t="s">
        <v>81</v>
      </c>
      <c r="AW286" s="188" t="s">
        <v>32</v>
      </c>
      <c r="AX286" s="188" t="s">
        <v>71</v>
      </c>
      <c r="AY286" s="190" t="s">
        <v>127</v>
      </c>
    </row>
    <row r="287" s="28" customFormat="true" ht="16.5" hidden="false" customHeight="true" outlineLevel="0" collapsed="false">
      <c r="A287" s="23"/>
      <c r="B287" s="160"/>
      <c r="C287" s="161" t="s">
        <v>413</v>
      </c>
      <c r="D287" s="161" t="s">
        <v>129</v>
      </c>
      <c r="E287" s="162" t="s">
        <v>414</v>
      </c>
      <c r="F287" s="163" t="s">
        <v>415</v>
      </c>
      <c r="G287" s="164" t="s">
        <v>132</v>
      </c>
      <c r="H287" s="165" t="n">
        <v>0</v>
      </c>
      <c r="I287" s="166"/>
      <c r="J287" s="167" t="n">
        <f aca="false">ROUND(I287*H287,2)</f>
        <v>0</v>
      </c>
      <c r="K287" s="163" t="s">
        <v>133</v>
      </c>
      <c r="L287" s="24"/>
      <c r="M287" s="168"/>
      <c r="N287" s="169" t="s">
        <v>42</v>
      </c>
      <c r="O287" s="56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R287" s="172" t="s">
        <v>134</v>
      </c>
      <c r="AT287" s="172" t="s">
        <v>129</v>
      </c>
      <c r="AU287" s="172" t="s">
        <v>81</v>
      </c>
      <c r="AY287" s="4" t="s">
        <v>127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4" t="s">
        <v>79</v>
      </c>
      <c r="BK287" s="173" t="n">
        <f aca="false">ROUND(I287*H287,2)</f>
        <v>0</v>
      </c>
      <c r="BL287" s="4" t="s">
        <v>134</v>
      </c>
      <c r="BM287" s="172" t="s">
        <v>416</v>
      </c>
    </row>
    <row r="288" s="28" customFormat="true" ht="12.8" hidden="false" customHeight="false" outlineLevel="0" collapsed="false">
      <c r="A288" s="23"/>
      <c r="B288" s="24"/>
      <c r="C288" s="23"/>
      <c r="D288" s="174" t="s">
        <v>136</v>
      </c>
      <c r="E288" s="23"/>
      <c r="F288" s="175" t="s">
        <v>415</v>
      </c>
      <c r="G288" s="23"/>
      <c r="H288" s="23"/>
      <c r="I288" s="176"/>
      <c r="J288" s="23"/>
      <c r="K288" s="23"/>
      <c r="L288" s="24"/>
      <c r="M288" s="177"/>
      <c r="N288" s="178"/>
      <c r="O288" s="56"/>
      <c r="P288" s="56"/>
      <c r="Q288" s="56"/>
      <c r="R288" s="56"/>
      <c r="S288" s="56"/>
      <c r="T288" s="57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T288" s="4" t="s">
        <v>136</v>
      </c>
      <c r="AU288" s="4" t="s">
        <v>81</v>
      </c>
    </row>
    <row r="289" s="180" customFormat="true" ht="12.8" hidden="false" customHeight="false" outlineLevel="0" collapsed="false">
      <c r="B289" s="181"/>
      <c r="D289" s="174" t="s">
        <v>140</v>
      </c>
      <c r="E289" s="182"/>
      <c r="F289" s="183" t="s">
        <v>368</v>
      </c>
      <c r="H289" s="182"/>
      <c r="I289" s="184"/>
      <c r="L289" s="181"/>
      <c r="M289" s="185"/>
      <c r="N289" s="186"/>
      <c r="O289" s="186"/>
      <c r="P289" s="186"/>
      <c r="Q289" s="186"/>
      <c r="R289" s="186"/>
      <c r="S289" s="186"/>
      <c r="T289" s="187"/>
      <c r="AT289" s="182" t="s">
        <v>140</v>
      </c>
      <c r="AU289" s="182" t="s">
        <v>81</v>
      </c>
      <c r="AV289" s="180" t="s">
        <v>79</v>
      </c>
      <c r="AW289" s="180" t="s">
        <v>32</v>
      </c>
      <c r="AX289" s="180" t="s">
        <v>71</v>
      </c>
      <c r="AY289" s="182" t="s">
        <v>127</v>
      </c>
    </row>
    <row r="290" s="180" customFormat="true" ht="12.8" hidden="false" customHeight="false" outlineLevel="0" collapsed="false">
      <c r="B290" s="181"/>
      <c r="D290" s="174" t="s">
        <v>140</v>
      </c>
      <c r="E290" s="182"/>
      <c r="F290" s="183" t="s">
        <v>417</v>
      </c>
      <c r="H290" s="182"/>
      <c r="I290" s="184"/>
      <c r="L290" s="181"/>
      <c r="M290" s="185"/>
      <c r="N290" s="186"/>
      <c r="O290" s="186"/>
      <c r="P290" s="186"/>
      <c r="Q290" s="186"/>
      <c r="R290" s="186"/>
      <c r="S290" s="186"/>
      <c r="T290" s="187"/>
      <c r="AT290" s="182" t="s">
        <v>140</v>
      </c>
      <c r="AU290" s="182" t="s">
        <v>81</v>
      </c>
      <c r="AV290" s="180" t="s">
        <v>79</v>
      </c>
      <c r="AW290" s="180" t="s">
        <v>32</v>
      </c>
      <c r="AX290" s="180" t="s">
        <v>71</v>
      </c>
      <c r="AY290" s="182" t="s">
        <v>127</v>
      </c>
    </row>
    <row r="291" s="188" customFormat="true" ht="12.8" hidden="false" customHeight="false" outlineLevel="0" collapsed="false">
      <c r="B291" s="189"/>
      <c r="D291" s="174" t="s">
        <v>140</v>
      </c>
      <c r="E291" s="190"/>
      <c r="F291" s="191" t="s">
        <v>400</v>
      </c>
      <c r="H291" s="192" t="n">
        <v>150</v>
      </c>
      <c r="I291" s="193"/>
      <c r="L291" s="189"/>
      <c r="M291" s="194"/>
      <c r="N291" s="195"/>
      <c r="O291" s="195"/>
      <c r="P291" s="195"/>
      <c r="Q291" s="195"/>
      <c r="R291" s="195"/>
      <c r="S291" s="195"/>
      <c r="T291" s="196"/>
      <c r="AT291" s="190" t="s">
        <v>140</v>
      </c>
      <c r="AU291" s="190" t="s">
        <v>81</v>
      </c>
      <c r="AV291" s="188" t="s">
        <v>81</v>
      </c>
      <c r="AW291" s="188" t="s">
        <v>32</v>
      </c>
      <c r="AX291" s="188" t="s">
        <v>71</v>
      </c>
      <c r="AY291" s="190" t="s">
        <v>127</v>
      </c>
    </row>
    <row r="292" s="28" customFormat="true" ht="16.5" hidden="false" customHeight="true" outlineLevel="0" collapsed="false">
      <c r="A292" s="23"/>
      <c r="B292" s="160"/>
      <c r="C292" s="161" t="s">
        <v>418</v>
      </c>
      <c r="D292" s="161" t="s">
        <v>129</v>
      </c>
      <c r="E292" s="162" t="s">
        <v>419</v>
      </c>
      <c r="F292" s="163" t="s">
        <v>420</v>
      </c>
      <c r="G292" s="164" t="s">
        <v>132</v>
      </c>
      <c r="H292" s="165" t="n">
        <v>0</v>
      </c>
      <c r="I292" s="166"/>
      <c r="J292" s="167" t="n">
        <f aca="false">ROUND(I292*H292,2)</f>
        <v>0</v>
      </c>
      <c r="K292" s="163"/>
      <c r="L292" s="24"/>
      <c r="M292" s="168"/>
      <c r="N292" s="169" t="s">
        <v>42</v>
      </c>
      <c r="O292" s="56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72" t="s">
        <v>134</v>
      </c>
      <c r="AT292" s="172" t="s">
        <v>129</v>
      </c>
      <c r="AU292" s="172" t="s">
        <v>81</v>
      </c>
      <c r="AY292" s="4" t="s">
        <v>127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4" t="s">
        <v>79</v>
      </c>
      <c r="BK292" s="173" t="n">
        <f aca="false">ROUND(I292*H292,2)</f>
        <v>0</v>
      </c>
      <c r="BL292" s="4" t="s">
        <v>134</v>
      </c>
      <c r="BM292" s="172" t="s">
        <v>421</v>
      </c>
    </row>
    <row r="293" s="28" customFormat="true" ht="12.8" hidden="false" customHeight="false" outlineLevel="0" collapsed="false">
      <c r="A293" s="23"/>
      <c r="B293" s="24"/>
      <c r="C293" s="23"/>
      <c r="D293" s="174" t="s">
        <v>136</v>
      </c>
      <c r="E293" s="23"/>
      <c r="F293" s="175" t="s">
        <v>422</v>
      </c>
      <c r="G293" s="23"/>
      <c r="H293" s="23"/>
      <c r="I293" s="176"/>
      <c r="J293" s="23"/>
      <c r="K293" s="23"/>
      <c r="L293" s="24"/>
      <c r="M293" s="177"/>
      <c r="N293" s="178"/>
      <c r="O293" s="56"/>
      <c r="P293" s="56"/>
      <c r="Q293" s="56"/>
      <c r="R293" s="56"/>
      <c r="S293" s="56"/>
      <c r="T293" s="57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T293" s="4" t="s">
        <v>136</v>
      </c>
      <c r="AU293" s="4" t="s">
        <v>81</v>
      </c>
    </row>
    <row r="294" s="180" customFormat="true" ht="12.8" hidden="false" customHeight="false" outlineLevel="0" collapsed="false">
      <c r="B294" s="181"/>
      <c r="D294" s="174" t="s">
        <v>140</v>
      </c>
      <c r="E294" s="182"/>
      <c r="F294" s="183" t="s">
        <v>368</v>
      </c>
      <c r="H294" s="182"/>
      <c r="I294" s="184"/>
      <c r="L294" s="181"/>
      <c r="M294" s="185"/>
      <c r="N294" s="186"/>
      <c r="O294" s="186"/>
      <c r="P294" s="186"/>
      <c r="Q294" s="186"/>
      <c r="R294" s="186"/>
      <c r="S294" s="186"/>
      <c r="T294" s="187"/>
      <c r="AT294" s="182" t="s">
        <v>140</v>
      </c>
      <c r="AU294" s="182" t="s">
        <v>81</v>
      </c>
      <c r="AV294" s="180" t="s">
        <v>79</v>
      </c>
      <c r="AW294" s="180" t="s">
        <v>32</v>
      </c>
      <c r="AX294" s="180" t="s">
        <v>71</v>
      </c>
      <c r="AY294" s="182" t="s">
        <v>127</v>
      </c>
    </row>
    <row r="295" s="180" customFormat="true" ht="12.8" hidden="false" customHeight="false" outlineLevel="0" collapsed="false">
      <c r="B295" s="181"/>
      <c r="D295" s="174" t="s">
        <v>140</v>
      </c>
      <c r="E295" s="182"/>
      <c r="F295" s="183" t="s">
        <v>423</v>
      </c>
      <c r="H295" s="182"/>
      <c r="I295" s="184"/>
      <c r="L295" s="181"/>
      <c r="M295" s="185"/>
      <c r="N295" s="186"/>
      <c r="O295" s="186"/>
      <c r="P295" s="186"/>
      <c r="Q295" s="186"/>
      <c r="R295" s="186"/>
      <c r="S295" s="186"/>
      <c r="T295" s="187"/>
      <c r="AT295" s="182" t="s">
        <v>140</v>
      </c>
      <c r="AU295" s="182" t="s">
        <v>81</v>
      </c>
      <c r="AV295" s="180" t="s">
        <v>79</v>
      </c>
      <c r="AW295" s="180" t="s">
        <v>32</v>
      </c>
      <c r="AX295" s="180" t="s">
        <v>71</v>
      </c>
      <c r="AY295" s="182" t="s">
        <v>127</v>
      </c>
    </row>
    <row r="296" s="188" customFormat="true" ht="12.8" hidden="false" customHeight="false" outlineLevel="0" collapsed="false">
      <c r="B296" s="189"/>
      <c r="D296" s="174" t="s">
        <v>140</v>
      </c>
      <c r="E296" s="190"/>
      <c r="F296" s="191" t="s">
        <v>400</v>
      </c>
      <c r="H296" s="192" t="n">
        <v>150</v>
      </c>
      <c r="I296" s="193"/>
      <c r="L296" s="189"/>
      <c r="M296" s="194"/>
      <c r="N296" s="195"/>
      <c r="O296" s="195"/>
      <c r="P296" s="195"/>
      <c r="Q296" s="195"/>
      <c r="R296" s="195"/>
      <c r="S296" s="195"/>
      <c r="T296" s="196"/>
      <c r="AT296" s="190" t="s">
        <v>140</v>
      </c>
      <c r="AU296" s="190" t="s">
        <v>81</v>
      </c>
      <c r="AV296" s="188" t="s">
        <v>81</v>
      </c>
      <c r="AW296" s="188" t="s">
        <v>32</v>
      </c>
      <c r="AX296" s="188" t="s">
        <v>71</v>
      </c>
      <c r="AY296" s="190" t="s">
        <v>127</v>
      </c>
    </row>
    <row r="297" s="28" customFormat="true" ht="21.75" hidden="false" customHeight="true" outlineLevel="0" collapsed="false">
      <c r="A297" s="23"/>
      <c r="B297" s="160"/>
      <c r="C297" s="161" t="s">
        <v>424</v>
      </c>
      <c r="D297" s="161" t="s">
        <v>129</v>
      </c>
      <c r="E297" s="162" t="s">
        <v>425</v>
      </c>
      <c r="F297" s="163" t="s">
        <v>426</v>
      </c>
      <c r="G297" s="164" t="s">
        <v>132</v>
      </c>
      <c r="H297" s="165" t="n">
        <v>0</v>
      </c>
      <c r="I297" s="166"/>
      <c r="J297" s="167" t="n">
        <f aca="false">ROUND(I297*H297,2)</f>
        <v>0</v>
      </c>
      <c r="K297" s="163" t="s">
        <v>133</v>
      </c>
      <c r="L297" s="24"/>
      <c r="M297" s="168"/>
      <c r="N297" s="169" t="s">
        <v>42</v>
      </c>
      <c r="O297" s="56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R297" s="172" t="s">
        <v>134</v>
      </c>
      <c r="AT297" s="172" t="s">
        <v>129</v>
      </c>
      <c r="AU297" s="172" t="s">
        <v>81</v>
      </c>
      <c r="AY297" s="4" t="s">
        <v>127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4" t="s">
        <v>79</v>
      </c>
      <c r="BK297" s="173" t="n">
        <f aca="false">ROUND(I297*H297,2)</f>
        <v>0</v>
      </c>
      <c r="BL297" s="4" t="s">
        <v>134</v>
      </c>
      <c r="BM297" s="172" t="s">
        <v>427</v>
      </c>
    </row>
    <row r="298" s="28" customFormat="true" ht="12.8" hidden="false" customHeight="false" outlineLevel="0" collapsed="false">
      <c r="A298" s="23"/>
      <c r="B298" s="24"/>
      <c r="C298" s="23"/>
      <c r="D298" s="174" t="s">
        <v>136</v>
      </c>
      <c r="E298" s="23"/>
      <c r="F298" s="175" t="s">
        <v>428</v>
      </c>
      <c r="G298" s="23"/>
      <c r="H298" s="23"/>
      <c r="I298" s="176"/>
      <c r="J298" s="23"/>
      <c r="K298" s="23"/>
      <c r="L298" s="24"/>
      <c r="M298" s="177"/>
      <c r="N298" s="178"/>
      <c r="O298" s="56"/>
      <c r="P298" s="56"/>
      <c r="Q298" s="56"/>
      <c r="R298" s="56"/>
      <c r="S298" s="56"/>
      <c r="T298" s="57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T298" s="4" t="s">
        <v>136</v>
      </c>
      <c r="AU298" s="4" t="s">
        <v>81</v>
      </c>
    </row>
    <row r="299" s="180" customFormat="true" ht="12.8" hidden="false" customHeight="false" outlineLevel="0" collapsed="false">
      <c r="B299" s="181"/>
      <c r="D299" s="174" t="s">
        <v>140</v>
      </c>
      <c r="E299" s="182"/>
      <c r="F299" s="183" t="s">
        <v>368</v>
      </c>
      <c r="H299" s="182"/>
      <c r="I299" s="184"/>
      <c r="L299" s="181"/>
      <c r="M299" s="185"/>
      <c r="N299" s="186"/>
      <c r="O299" s="186"/>
      <c r="P299" s="186"/>
      <c r="Q299" s="186"/>
      <c r="R299" s="186"/>
      <c r="S299" s="186"/>
      <c r="T299" s="187"/>
      <c r="AT299" s="182" t="s">
        <v>140</v>
      </c>
      <c r="AU299" s="182" t="s">
        <v>81</v>
      </c>
      <c r="AV299" s="180" t="s">
        <v>79</v>
      </c>
      <c r="AW299" s="180" t="s">
        <v>32</v>
      </c>
      <c r="AX299" s="180" t="s">
        <v>71</v>
      </c>
      <c r="AY299" s="182" t="s">
        <v>127</v>
      </c>
    </row>
    <row r="300" s="180" customFormat="true" ht="12.8" hidden="false" customHeight="false" outlineLevel="0" collapsed="false">
      <c r="B300" s="181"/>
      <c r="D300" s="174" t="s">
        <v>140</v>
      </c>
      <c r="E300" s="182"/>
      <c r="F300" s="183" t="s">
        <v>429</v>
      </c>
      <c r="H300" s="182"/>
      <c r="I300" s="184"/>
      <c r="L300" s="181"/>
      <c r="M300" s="185"/>
      <c r="N300" s="186"/>
      <c r="O300" s="186"/>
      <c r="P300" s="186"/>
      <c r="Q300" s="186"/>
      <c r="R300" s="186"/>
      <c r="S300" s="186"/>
      <c r="T300" s="187"/>
      <c r="AT300" s="182" t="s">
        <v>140</v>
      </c>
      <c r="AU300" s="182" t="s">
        <v>81</v>
      </c>
      <c r="AV300" s="180" t="s">
        <v>79</v>
      </c>
      <c r="AW300" s="180" t="s">
        <v>32</v>
      </c>
      <c r="AX300" s="180" t="s">
        <v>71</v>
      </c>
      <c r="AY300" s="182" t="s">
        <v>127</v>
      </c>
    </row>
    <row r="301" s="188" customFormat="true" ht="12.8" hidden="false" customHeight="false" outlineLevel="0" collapsed="false">
      <c r="B301" s="189"/>
      <c r="D301" s="174" t="s">
        <v>140</v>
      </c>
      <c r="E301" s="190"/>
      <c r="F301" s="191" t="s">
        <v>400</v>
      </c>
      <c r="H301" s="192" t="n">
        <v>150</v>
      </c>
      <c r="I301" s="193"/>
      <c r="L301" s="189"/>
      <c r="M301" s="194"/>
      <c r="N301" s="195"/>
      <c r="O301" s="195"/>
      <c r="P301" s="195"/>
      <c r="Q301" s="195"/>
      <c r="R301" s="195"/>
      <c r="S301" s="195"/>
      <c r="T301" s="196"/>
      <c r="AT301" s="190" t="s">
        <v>140</v>
      </c>
      <c r="AU301" s="190" t="s">
        <v>81</v>
      </c>
      <c r="AV301" s="188" t="s">
        <v>81</v>
      </c>
      <c r="AW301" s="188" t="s">
        <v>32</v>
      </c>
      <c r="AX301" s="188" t="s">
        <v>71</v>
      </c>
      <c r="AY301" s="190" t="s">
        <v>127</v>
      </c>
    </row>
    <row r="302" s="28" customFormat="true" ht="16.5" hidden="false" customHeight="true" outlineLevel="0" collapsed="false">
      <c r="A302" s="23"/>
      <c r="B302" s="160"/>
      <c r="C302" s="161" t="s">
        <v>430</v>
      </c>
      <c r="D302" s="161" t="s">
        <v>129</v>
      </c>
      <c r="E302" s="162" t="s">
        <v>431</v>
      </c>
      <c r="F302" s="163" t="s">
        <v>432</v>
      </c>
      <c r="G302" s="164" t="s">
        <v>132</v>
      </c>
      <c r="H302" s="165" t="n">
        <v>9</v>
      </c>
      <c r="I302" s="166"/>
      <c r="J302" s="167" t="n">
        <f aca="false">ROUND(I302*H302,2)</f>
        <v>0</v>
      </c>
      <c r="K302" s="163" t="s">
        <v>133</v>
      </c>
      <c r="L302" s="24"/>
      <c r="M302" s="168"/>
      <c r="N302" s="169" t="s">
        <v>42</v>
      </c>
      <c r="O302" s="56"/>
      <c r="P302" s="170" t="n">
        <f aca="false">O302*H302</f>
        <v>0</v>
      </c>
      <c r="Q302" s="170" t="n">
        <v>0.08425</v>
      </c>
      <c r="R302" s="170" t="n">
        <f aca="false">Q302*H302</f>
        <v>0.75825</v>
      </c>
      <c r="S302" s="170" t="n">
        <v>0</v>
      </c>
      <c r="T302" s="171" t="n">
        <f aca="false">S302*H302</f>
        <v>0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R302" s="172" t="s">
        <v>134</v>
      </c>
      <c r="AT302" s="172" t="s">
        <v>129</v>
      </c>
      <c r="AU302" s="172" t="s">
        <v>81</v>
      </c>
      <c r="AY302" s="4" t="s">
        <v>127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4" t="s">
        <v>79</v>
      </c>
      <c r="BK302" s="173" t="n">
        <f aca="false">ROUND(I302*H302,2)</f>
        <v>0</v>
      </c>
      <c r="BL302" s="4" t="s">
        <v>134</v>
      </c>
      <c r="BM302" s="172" t="s">
        <v>433</v>
      </c>
    </row>
    <row r="303" s="28" customFormat="true" ht="12.8" hidden="false" customHeight="false" outlineLevel="0" collapsed="false">
      <c r="A303" s="23"/>
      <c r="B303" s="24"/>
      <c r="C303" s="23"/>
      <c r="D303" s="174" t="s">
        <v>136</v>
      </c>
      <c r="E303" s="23"/>
      <c r="F303" s="175" t="s">
        <v>434</v>
      </c>
      <c r="G303" s="23"/>
      <c r="H303" s="23"/>
      <c r="I303" s="176"/>
      <c r="J303" s="23"/>
      <c r="K303" s="23"/>
      <c r="L303" s="24"/>
      <c r="M303" s="177"/>
      <c r="N303" s="178"/>
      <c r="O303" s="56"/>
      <c r="P303" s="56"/>
      <c r="Q303" s="56"/>
      <c r="R303" s="56"/>
      <c r="S303" s="56"/>
      <c r="T303" s="57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T303" s="4" t="s">
        <v>136</v>
      </c>
      <c r="AU303" s="4" t="s">
        <v>81</v>
      </c>
    </row>
    <row r="304" s="180" customFormat="true" ht="12.8" hidden="false" customHeight="false" outlineLevel="0" collapsed="false">
      <c r="B304" s="181"/>
      <c r="D304" s="174" t="s">
        <v>140</v>
      </c>
      <c r="E304" s="182"/>
      <c r="F304" s="183" t="s">
        <v>368</v>
      </c>
      <c r="H304" s="182"/>
      <c r="I304" s="184"/>
      <c r="L304" s="181"/>
      <c r="M304" s="185"/>
      <c r="N304" s="186"/>
      <c r="O304" s="186"/>
      <c r="P304" s="186"/>
      <c r="Q304" s="186"/>
      <c r="R304" s="186"/>
      <c r="S304" s="186"/>
      <c r="T304" s="187"/>
      <c r="AT304" s="182" t="s">
        <v>140</v>
      </c>
      <c r="AU304" s="182" t="s">
        <v>81</v>
      </c>
      <c r="AV304" s="180" t="s">
        <v>79</v>
      </c>
      <c r="AW304" s="180" t="s">
        <v>32</v>
      </c>
      <c r="AX304" s="180" t="s">
        <v>71</v>
      </c>
      <c r="AY304" s="182" t="s">
        <v>127</v>
      </c>
    </row>
    <row r="305" s="180" customFormat="true" ht="12.8" hidden="false" customHeight="false" outlineLevel="0" collapsed="false">
      <c r="B305" s="181"/>
      <c r="D305" s="174" t="s">
        <v>140</v>
      </c>
      <c r="E305" s="182"/>
      <c r="F305" s="183" t="s">
        <v>435</v>
      </c>
      <c r="H305" s="182"/>
      <c r="I305" s="184"/>
      <c r="L305" s="181"/>
      <c r="M305" s="185"/>
      <c r="N305" s="186"/>
      <c r="O305" s="186"/>
      <c r="P305" s="186"/>
      <c r="Q305" s="186"/>
      <c r="R305" s="186"/>
      <c r="S305" s="186"/>
      <c r="T305" s="187"/>
      <c r="AT305" s="182" t="s">
        <v>140</v>
      </c>
      <c r="AU305" s="182" t="s">
        <v>81</v>
      </c>
      <c r="AV305" s="180" t="s">
        <v>79</v>
      </c>
      <c r="AW305" s="180" t="s">
        <v>32</v>
      </c>
      <c r="AX305" s="180" t="s">
        <v>71</v>
      </c>
      <c r="AY305" s="182" t="s">
        <v>127</v>
      </c>
    </row>
    <row r="306" s="188" customFormat="true" ht="12.8" hidden="false" customHeight="false" outlineLevel="0" collapsed="false">
      <c r="B306" s="189"/>
      <c r="D306" s="174" t="s">
        <v>140</v>
      </c>
      <c r="E306" s="190"/>
      <c r="F306" s="191" t="s">
        <v>436</v>
      </c>
      <c r="H306" s="192" t="n">
        <v>9</v>
      </c>
      <c r="I306" s="193"/>
      <c r="L306" s="189"/>
      <c r="M306" s="194"/>
      <c r="N306" s="195"/>
      <c r="O306" s="195"/>
      <c r="P306" s="195"/>
      <c r="Q306" s="195"/>
      <c r="R306" s="195"/>
      <c r="S306" s="195"/>
      <c r="T306" s="196"/>
      <c r="AT306" s="190" t="s">
        <v>140</v>
      </c>
      <c r="AU306" s="190" t="s">
        <v>81</v>
      </c>
      <c r="AV306" s="188" t="s">
        <v>81</v>
      </c>
      <c r="AW306" s="188" t="s">
        <v>32</v>
      </c>
      <c r="AX306" s="188" t="s">
        <v>71</v>
      </c>
      <c r="AY306" s="190" t="s">
        <v>127</v>
      </c>
    </row>
    <row r="307" s="28" customFormat="true" ht="16.5" hidden="false" customHeight="true" outlineLevel="0" collapsed="false">
      <c r="A307" s="23"/>
      <c r="B307" s="160"/>
      <c r="C307" s="197" t="s">
        <v>437</v>
      </c>
      <c r="D307" s="197" t="s">
        <v>224</v>
      </c>
      <c r="E307" s="198" t="s">
        <v>438</v>
      </c>
      <c r="F307" s="199" t="s">
        <v>439</v>
      </c>
      <c r="G307" s="200" t="s">
        <v>132</v>
      </c>
      <c r="H307" s="201" t="n">
        <v>9.27</v>
      </c>
      <c r="I307" s="202"/>
      <c r="J307" s="203" t="n">
        <f aca="false">ROUND(I307*H307,2)</f>
        <v>0</v>
      </c>
      <c r="K307" s="199" t="s">
        <v>133</v>
      </c>
      <c r="L307" s="204"/>
      <c r="M307" s="205"/>
      <c r="N307" s="206" t="s">
        <v>42</v>
      </c>
      <c r="O307" s="56"/>
      <c r="P307" s="170" t="n">
        <f aca="false">O307*H307</f>
        <v>0</v>
      </c>
      <c r="Q307" s="170" t="n">
        <v>0.131</v>
      </c>
      <c r="R307" s="170" t="n">
        <f aca="false">Q307*H307</f>
        <v>1.21437</v>
      </c>
      <c r="S307" s="170" t="n">
        <v>0</v>
      </c>
      <c r="T307" s="171" t="n">
        <f aca="false">S307*H307</f>
        <v>0</v>
      </c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23"/>
      <c r="AR307" s="172" t="s">
        <v>181</v>
      </c>
      <c r="AT307" s="172" t="s">
        <v>224</v>
      </c>
      <c r="AU307" s="172" t="s">
        <v>81</v>
      </c>
      <c r="AY307" s="4" t="s">
        <v>127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4" t="s">
        <v>79</v>
      </c>
      <c r="BK307" s="173" t="n">
        <f aca="false">ROUND(I307*H307,2)</f>
        <v>0</v>
      </c>
      <c r="BL307" s="4" t="s">
        <v>134</v>
      </c>
      <c r="BM307" s="172" t="s">
        <v>440</v>
      </c>
    </row>
    <row r="308" s="28" customFormat="true" ht="12.8" hidden="false" customHeight="false" outlineLevel="0" collapsed="false">
      <c r="A308" s="23"/>
      <c r="B308" s="24"/>
      <c r="C308" s="23"/>
      <c r="D308" s="174" t="s">
        <v>136</v>
      </c>
      <c r="E308" s="23"/>
      <c r="F308" s="175" t="s">
        <v>439</v>
      </c>
      <c r="G308" s="23"/>
      <c r="H308" s="23"/>
      <c r="I308" s="176"/>
      <c r="J308" s="23"/>
      <c r="K308" s="23"/>
      <c r="L308" s="24"/>
      <c r="M308" s="177"/>
      <c r="N308" s="178"/>
      <c r="O308" s="56"/>
      <c r="P308" s="56"/>
      <c r="Q308" s="56"/>
      <c r="R308" s="56"/>
      <c r="S308" s="56"/>
      <c r="T308" s="57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T308" s="4" t="s">
        <v>136</v>
      </c>
      <c r="AU308" s="4" t="s">
        <v>81</v>
      </c>
    </row>
    <row r="309" s="188" customFormat="true" ht="12.8" hidden="false" customHeight="false" outlineLevel="0" collapsed="false">
      <c r="B309" s="189"/>
      <c r="D309" s="174" t="s">
        <v>140</v>
      </c>
      <c r="F309" s="191" t="s">
        <v>441</v>
      </c>
      <c r="H309" s="192" t="n">
        <v>9.27</v>
      </c>
      <c r="I309" s="193"/>
      <c r="L309" s="189"/>
      <c r="M309" s="194"/>
      <c r="N309" s="195"/>
      <c r="O309" s="195"/>
      <c r="P309" s="195"/>
      <c r="Q309" s="195"/>
      <c r="R309" s="195"/>
      <c r="S309" s="195"/>
      <c r="T309" s="196"/>
      <c r="AT309" s="190" t="s">
        <v>140</v>
      </c>
      <c r="AU309" s="190" t="s">
        <v>81</v>
      </c>
      <c r="AV309" s="188" t="s">
        <v>81</v>
      </c>
      <c r="AW309" s="188" t="s">
        <v>3</v>
      </c>
      <c r="AX309" s="188" t="s">
        <v>79</v>
      </c>
      <c r="AY309" s="190" t="s">
        <v>127</v>
      </c>
    </row>
    <row r="310" s="28" customFormat="true" ht="16.5" hidden="false" customHeight="true" outlineLevel="0" collapsed="false">
      <c r="A310" s="23"/>
      <c r="B310" s="160"/>
      <c r="C310" s="161" t="s">
        <v>442</v>
      </c>
      <c r="D310" s="161" t="s">
        <v>129</v>
      </c>
      <c r="E310" s="162" t="s">
        <v>443</v>
      </c>
      <c r="F310" s="163" t="s">
        <v>444</v>
      </c>
      <c r="G310" s="164" t="s">
        <v>132</v>
      </c>
      <c r="H310" s="165" t="n">
        <f aca="false">231+82.5</f>
        <v>313.5</v>
      </c>
      <c r="I310" s="166"/>
      <c r="J310" s="167" t="n">
        <f aca="false">ROUND(I310*H310,2)</f>
        <v>0</v>
      </c>
      <c r="K310" s="163" t="s">
        <v>133</v>
      </c>
      <c r="L310" s="24"/>
      <c r="M310" s="168"/>
      <c r="N310" s="169" t="s">
        <v>42</v>
      </c>
      <c r="O310" s="56"/>
      <c r="P310" s="170" t="n">
        <f aca="false">O310*H310</f>
        <v>0</v>
      </c>
      <c r="Q310" s="170" t="n">
        <v>0.08425</v>
      </c>
      <c r="R310" s="170" t="n">
        <f aca="false">Q310*H310</f>
        <v>26.412375</v>
      </c>
      <c r="S310" s="170" t="n">
        <v>0</v>
      </c>
      <c r="T310" s="171" t="n">
        <f aca="false">S310*H310</f>
        <v>0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72" t="s">
        <v>134</v>
      </c>
      <c r="AT310" s="172" t="s">
        <v>129</v>
      </c>
      <c r="AU310" s="172" t="s">
        <v>81</v>
      </c>
      <c r="AY310" s="4" t="s">
        <v>127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4" t="s">
        <v>79</v>
      </c>
      <c r="BK310" s="173" t="n">
        <f aca="false">ROUND(I310*H310,2)</f>
        <v>0</v>
      </c>
      <c r="BL310" s="4" t="s">
        <v>134</v>
      </c>
      <c r="BM310" s="172" t="s">
        <v>445</v>
      </c>
    </row>
    <row r="311" s="28" customFormat="true" ht="12.8" hidden="false" customHeight="false" outlineLevel="0" collapsed="false">
      <c r="A311" s="23"/>
      <c r="B311" s="24"/>
      <c r="C311" s="23"/>
      <c r="D311" s="174" t="s">
        <v>136</v>
      </c>
      <c r="E311" s="23"/>
      <c r="F311" s="175" t="s">
        <v>446</v>
      </c>
      <c r="G311" s="23"/>
      <c r="H311" s="23"/>
      <c r="I311" s="176"/>
      <c r="J311" s="23"/>
      <c r="K311" s="23"/>
      <c r="L311" s="24"/>
      <c r="M311" s="177"/>
      <c r="N311" s="178"/>
      <c r="O311" s="56"/>
      <c r="P311" s="56"/>
      <c r="Q311" s="56"/>
      <c r="R311" s="56"/>
      <c r="S311" s="56"/>
      <c r="T311" s="57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23"/>
      <c r="AT311" s="4" t="s">
        <v>136</v>
      </c>
      <c r="AU311" s="4" t="s">
        <v>81</v>
      </c>
    </row>
    <row r="312" s="180" customFormat="true" ht="12.8" hidden="false" customHeight="false" outlineLevel="0" collapsed="false">
      <c r="B312" s="181"/>
      <c r="D312" s="174" t="s">
        <v>140</v>
      </c>
      <c r="E312" s="182"/>
      <c r="F312" s="183" t="s">
        <v>368</v>
      </c>
      <c r="H312" s="182"/>
      <c r="I312" s="184"/>
      <c r="L312" s="181"/>
      <c r="M312" s="185"/>
      <c r="N312" s="186"/>
      <c r="O312" s="186"/>
      <c r="P312" s="186"/>
      <c r="Q312" s="186"/>
      <c r="R312" s="186"/>
      <c r="S312" s="186"/>
      <c r="T312" s="187"/>
      <c r="AT312" s="182" t="s">
        <v>140</v>
      </c>
      <c r="AU312" s="182" t="s">
        <v>81</v>
      </c>
      <c r="AV312" s="180" t="s">
        <v>79</v>
      </c>
      <c r="AW312" s="180" t="s">
        <v>32</v>
      </c>
      <c r="AX312" s="180" t="s">
        <v>71</v>
      </c>
      <c r="AY312" s="182" t="s">
        <v>127</v>
      </c>
    </row>
    <row r="313" s="180" customFormat="true" ht="12.8" hidden="false" customHeight="false" outlineLevel="0" collapsed="false">
      <c r="B313" s="181"/>
      <c r="D313" s="174" t="s">
        <v>140</v>
      </c>
      <c r="E313" s="182"/>
      <c r="F313" s="183" t="s">
        <v>447</v>
      </c>
      <c r="H313" s="182"/>
      <c r="I313" s="184"/>
      <c r="L313" s="181"/>
      <c r="M313" s="185"/>
      <c r="N313" s="186"/>
      <c r="O313" s="186"/>
      <c r="P313" s="186"/>
      <c r="Q313" s="186"/>
      <c r="R313" s="186"/>
      <c r="S313" s="186"/>
      <c r="T313" s="187"/>
      <c r="AT313" s="182" t="s">
        <v>140</v>
      </c>
      <c r="AU313" s="182" t="s">
        <v>81</v>
      </c>
      <c r="AV313" s="180" t="s">
        <v>79</v>
      </c>
      <c r="AW313" s="180" t="s">
        <v>32</v>
      </c>
      <c r="AX313" s="180" t="s">
        <v>71</v>
      </c>
      <c r="AY313" s="182" t="s">
        <v>127</v>
      </c>
    </row>
    <row r="314" s="188" customFormat="true" ht="12.8" hidden="false" customHeight="false" outlineLevel="0" collapsed="false">
      <c r="B314" s="189"/>
      <c r="D314" s="174" t="s">
        <v>140</v>
      </c>
      <c r="E314" s="190"/>
      <c r="F314" s="191" t="s">
        <v>448</v>
      </c>
      <c r="H314" s="192" t="n">
        <v>231</v>
      </c>
      <c r="I314" s="193"/>
      <c r="L314" s="189"/>
      <c r="M314" s="194"/>
      <c r="N314" s="195"/>
      <c r="O314" s="195"/>
      <c r="P314" s="195"/>
      <c r="Q314" s="195"/>
      <c r="R314" s="195"/>
      <c r="S314" s="195"/>
      <c r="T314" s="196"/>
      <c r="AT314" s="190" t="s">
        <v>140</v>
      </c>
      <c r="AU314" s="190" t="s">
        <v>81</v>
      </c>
      <c r="AV314" s="188" t="s">
        <v>81</v>
      </c>
      <c r="AW314" s="188" t="s">
        <v>32</v>
      </c>
      <c r="AX314" s="188" t="s">
        <v>71</v>
      </c>
      <c r="AY314" s="190" t="s">
        <v>127</v>
      </c>
    </row>
    <row r="315" s="28" customFormat="true" ht="16.5" hidden="false" customHeight="true" outlineLevel="0" collapsed="false">
      <c r="A315" s="23"/>
      <c r="B315" s="160"/>
      <c r="C315" s="197" t="s">
        <v>449</v>
      </c>
      <c r="D315" s="197" t="s">
        <v>224</v>
      </c>
      <c r="E315" s="198" t="s">
        <v>450</v>
      </c>
      <c r="F315" s="199" t="s">
        <v>451</v>
      </c>
      <c r="G315" s="200" t="s">
        <v>132</v>
      </c>
      <c r="H315" s="201" t="n">
        <f aca="false">H310*1.2</f>
        <v>376.2</v>
      </c>
      <c r="I315" s="202"/>
      <c r="J315" s="203" t="n">
        <f aca="false">ROUND(I315*H315,2)</f>
        <v>0</v>
      </c>
      <c r="K315" s="199" t="s">
        <v>133</v>
      </c>
      <c r="L315" s="204"/>
      <c r="M315" s="205"/>
      <c r="N315" s="206" t="s">
        <v>42</v>
      </c>
      <c r="O315" s="56"/>
      <c r="P315" s="170" t="n">
        <f aca="false">O315*H315</f>
        <v>0</v>
      </c>
      <c r="Q315" s="170" t="n">
        <v>0.131</v>
      </c>
      <c r="R315" s="170" t="n">
        <f aca="false">Q315*H315</f>
        <v>49.2822</v>
      </c>
      <c r="S315" s="170" t="n">
        <v>0</v>
      </c>
      <c r="T315" s="171" t="n">
        <f aca="false">S315*H315</f>
        <v>0</v>
      </c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23"/>
      <c r="AR315" s="172" t="s">
        <v>181</v>
      </c>
      <c r="AT315" s="172" t="s">
        <v>224</v>
      </c>
      <c r="AU315" s="172" t="s">
        <v>81</v>
      </c>
      <c r="AY315" s="4" t="s">
        <v>127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4" t="s">
        <v>79</v>
      </c>
      <c r="BK315" s="173" t="n">
        <f aca="false">ROUND(I315*H315,2)</f>
        <v>0</v>
      </c>
      <c r="BL315" s="4" t="s">
        <v>134</v>
      </c>
      <c r="BM315" s="172" t="s">
        <v>452</v>
      </c>
    </row>
    <row r="316" s="28" customFormat="true" ht="12.8" hidden="false" customHeight="false" outlineLevel="0" collapsed="false">
      <c r="A316" s="23"/>
      <c r="B316" s="24"/>
      <c r="C316" s="23"/>
      <c r="D316" s="174" t="s">
        <v>136</v>
      </c>
      <c r="E316" s="23"/>
      <c r="F316" s="175" t="s">
        <v>451</v>
      </c>
      <c r="G316" s="23"/>
      <c r="H316" s="23"/>
      <c r="I316" s="176"/>
      <c r="J316" s="23"/>
      <c r="K316" s="23"/>
      <c r="L316" s="24"/>
      <c r="M316" s="177"/>
      <c r="N316" s="178"/>
      <c r="O316" s="56"/>
      <c r="P316" s="56"/>
      <c r="Q316" s="56"/>
      <c r="R316" s="56"/>
      <c r="S316" s="56"/>
      <c r="T316" s="57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23"/>
      <c r="AT316" s="4" t="s">
        <v>136</v>
      </c>
      <c r="AU316" s="4" t="s">
        <v>81</v>
      </c>
    </row>
    <row r="317" s="188" customFormat="true" ht="12.8" hidden="false" customHeight="false" outlineLevel="0" collapsed="false">
      <c r="B317" s="189"/>
      <c r="D317" s="174" t="s">
        <v>140</v>
      </c>
      <c r="F317" s="191" t="s">
        <v>453</v>
      </c>
      <c r="H317" s="192" t="n">
        <v>235.62</v>
      </c>
      <c r="I317" s="193"/>
      <c r="L317" s="189"/>
      <c r="M317" s="194"/>
      <c r="N317" s="195"/>
      <c r="O317" s="195"/>
      <c r="P317" s="195"/>
      <c r="Q317" s="195"/>
      <c r="R317" s="195"/>
      <c r="S317" s="195"/>
      <c r="T317" s="196"/>
      <c r="AT317" s="190" t="s">
        <v>140</v>
      </c>
      <c r="AU317" s="190" t="s">
        <v>81</v>
      </c>
      <c r="AV317" s="188" t="s">
        <v>81</v>
      </c>
      <c r="AW317" s="188" t="s">
        <v>3</v>
      </c>
      <c r="AX317" s="188" t="s">
        <v>79</v>
      </c>
      <c r="AY317" s="190" t="s">
        <v>127</v>
      </c>
    </row>
    <row r="318" s="28" customFormat="true" ht="16.5" hidden="false" customHeight="true" outlineLevel="0" collapsed="false">
      <c r="A318" s="23"/>
      <c r="B318" s="160"/>
      <c r="C318" s="161" t="s">
        <v>454</v>
      </c>
      <c r="D318" s="161" t="s">
        <v>129</v>
      </c>
      <c r="E318" s="162" t="s">
        <v>455</v>
      </c>
      <c r="F318" s="163" t="s">
        <v>456</v>
      </c>
      <c r="G318" s="164" t="s">
        <v>132</v>
      </c>
      <c r="H318" s="165" t="n">
        <f aca="false">12.8+3.2</f>
        <v>16</v>
      </c>
      <c r="I318" s="166"/>
      <c r="J318" s="167" t="n">
        <f aca="false">ROUND(I318*H318,2)</f>
        <v>0</v>
      </c>
      <c r="K318" s="163" t="s">
        <v>133</v>
      </c>
      <c r="L318" s="24"/>
      <c r="M318" s="168"/>
      <c r="N318" s="169" t="s">
        <v>42</v>
      </c>
      <c r="O318" s="56"/>
      <c r="P318" s="170" t="n">
        <f aca="false">O318*H318</f>
        <v>0</v>
      </c>
      <c r="Q318" s="170" t="n">
        <v>0.10362</v>
      </c>
      <c r="R318" s="170" t="n">
        <f aca="false">Q318*H318</f>
        <v>1.65792</v>
      </c>
      <c r="S318" s="170" t="n">
        <v>0</v>
      </c>
      <c r="T318" s="171" t="n">
        <f aca="false">S318*H318</f>
        <v>0</v>
      </c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23"/>
      <c r="AR318" s="172" t="s">
        <v>134</v>
      </c>
      <c r="AT318" s="172" t="s">
        <v>129</v>
      </c>
      <c r="AU318" s="172" t="s">
        <v>81</v>
      </c>
      <c r="AY318" s="4" t="s">
        <v>127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4" t="s">
        <v>79</v>
      </c>
      <c r="BK318" s="173" t="n">
        <f aca="false">ROUND(I318*H318,2)</f>
        <v>0</v>
      </c>
      <c r="BL318" s="4" t="s">
        <v>134</v>
      </c>
      <c r="BM318" s="172" t="s">
        <v>457</v>
      </c>
    </row>
    <row r="319" s="28" customFormat="true" ht="12.8" hidden="false" customHeight="false" outlineLevel="0" collapsed="false">
      <c r="A319" s="23"/>
      <c r="B319" s="24"/>
      <c r="C319" s="23"/>
      <c r="D319" s="174" t="s">
        <v>136</v>
      </c>
      <c r="E319" s="23"/>
      <c r="F319" s="175" t="s">
        <v>458</v>
      </c>
      <c r="G319" s="23"/>
      <c r="H319" s="23"/>
      <c r="I319" s="176"/>
      <c r="J319" s="23"/>
      <c r="K319" s="23"/>
      <c r="L319" s="24"/>
      <c r="M319" s="177"/>
      <c r="N319" s="178"/>
      <c r="O319" s="56"/>
      <c r="P319" s="56"/>
      <c r="Q319" s="56"/>
      <c r="R319" s="56"/>
      <c r="S319" s="56"/>
      <c r="T319" s="57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23"/>
      <c r="AT319" s="4" t="s">
        <v>136</v>
      </c>
      <c r="AU319" s="4" t="s">
        <v>81</v>
      </c>
    </row>
    <row r="320" s="180" customFormat="true" ht="12.8" hidden="false" customHeight="false" outlineLevel="0" collapsed="false">
      <c r="B320" s="181"/>
      <c r="D320" s="174" t="s">
        <v>140</v>
      </c>
      <c r="E320" s="182"/>
      <c r="F320" s="183" t="s">
        <v>368</v>
      </c>
      <c r="H320" s="182"/>
      <c r="I320" s="184"/>
      <c r="L320" s="181"/>
      <c r="M320" s="185"/>
      <c r="N320" s="186"/>
      <c r="O320" s="186"/>
      <c r="P320" s="186"/>
      <c r="Q320" s="186"/>
      <c r="R320" s="186"/>
      <c r="S320" s="186"/>
      <c r="T320" s="187"/>
      <c r="AT320" s="182" t="s">
        <v>140</v>
      </c>
      <c r="AU320" s="182" t="s">
        <v>81</v>
      </c>
      <c r="AV320" s="180" t="s">
        <v>79</v>
      </c>
      <c r="AW320" s="180" t="s">
        <v>32</v>
      </c>
      <c r="AX320" s="180" t="s">
        <v>71</v>
      </c>
      <c r="AY320" s="182" t="s">
        <v>127</v>
      </c>
    </row>
    <row r="321" s="180" customFormat="true" ht="12.8" hidden="false" customHeight="false" outlineLevel="0" collapsed="false">
      <c r="B321" s="181"/>
      <c r="D321" s="174" t="s">
        <v>140</v>
      </c>
      <c r="E321" s="182"/>
      <c r="F321" s="183" t="s">
        <v>459</v>
      </c>
      <c r="H321" s="182"/>
      <c r="I321" s="184"/>
      <c r="L321" s="181"/>
      <c r="M321" s="185"/>
      <c r="N321" s="186"/>
      <c r="O321" s="186"/>
      <c r="P321" s="186"/>
      <c r="Q321" s="186"/>
      <c r="R321" s="186"/>
      <c r="S321" s="186"/>
      <c r="T321" s="187"/>
      <c r="AT321" s="182" t="s">
        <v>140</v>
      </c>
      <c r="AU321" s="182" t="s">
        <v>81</v>
      </c>
      <c r="AV321" s="180" t="s">
        <v>79</v>
      </c>
      <c r="AW321" s="180" t="s">
        <v>32</v>
      </c>
      <c r="AX321" s="180" t="s">
        <v>71</v>
      </c>
      <c r="AY321" s="182" t="s">
        <v>127</v>
      </c>
    </row>
    <row r="322" s="188" customFormat="true" ht="12.8" hidden="false" customHeight="false" outlineLevel="0" collapsed="false">
      <c r="B322" s="189"/>
      <c r="D322" s="174" t="s">
        <v>140</v>
      </c>
      <c r="E322" s="190"/>
      <c r="F322" s="191" t="s">
        <v>460</v>
      </c>
      <c r="H322" s="192" t="n">
        <v>12.8</v>
      </c>
      <c r="I322" s="193"/>
      <c r="L322" s="189"/>
      <c r="M322" s="194"/>
      <c r="N322" s="195"/>
      <c r="O322" s="195"/>
      <c r="P322" s="195"/>
      <c r="Q322" s="195"/>
      <c r="R322" s="195"/>
      <c r="S322" s="195"/>
      <c r="T322" s="196"/>
      <c r="AT322" s="190" t="s">
        <v>140</v>
      </c>
      <c r="AU322" s="190" t="s">
        <v>81</v>
      </c>
      <c r="AV322" s="188" t="s">
        <v>81</v>
      </c>
      <c r="AW322" s="188" t="s">
        <v>32</v>
      </c>
      <c r="AX322" s="188" t="s">
        <v>71</v>
      </c>
      <c r="AY322" s="190" t="s">
        <v>127</v>
      </c>
    </row>
    <row r="323" s="180" customFormat="true" ht="12.8" hidden="false" customHeight="false" outlineLevel="0" collapsed="false">
      <c r="B323" s="181"/>
      <c r="D323" s="174" t="s">
        <v>140</v>
      </c>
      <c r="E323" s="182"/>
      <c r="F323" s="183" t="s">
        <v>461</v>
      </c>
      <c r="H323" s="182"/>
      <c r="I323" s="184"/>
      <c r="L323" s="181"/>
      <c r="M323" s="185"/>
      <c r="N323" s="186"/>
      <c r="O323" s="186"/>
      <c r="P323" s="186"/>
      <c r="Q323" s="186"/>
      <c r="R323" s="186"/>
      <c r="S323" s="186"/>
      <c r="T323" s="187"/>
      <c r="AT323" s="182" t="s">
        <v>140</v>
      </c>
      <c r="AU323" s="182" t="s">
        <v>81</v>
      </c>
      <c r="AV323" s="180" t="s">
        <v>79</v>
      </c>
      <c r="AW323" s="180" t="s">
        <v>32</v>
      </c>
      <c r="AX323" s="180" t="s">
        <v>71</v>
      </c>
      <c r="AY323" s="182" t="s">
        <v>127</v>
      </c>
    </row>
    <row r="324" s="188" customFormat="true" ht="12.8" hidden="false" customHeight="false" outlineLevel="0" collapsed="false">
      <c r="B324" s="189"/>
      <c r="D324" s="174" t="s">
        <v>140</v>
      </c>
      <c r="E324" s="190"/>
      <c r="F324" s="191" t="s">
        <v>462</v>
      </c>
      <c r="H324" s="192" t="n">
        <v>3.2</v>
      </c>
      <c r="I324" s="193"/>
      <c r="L324" s="189"/>
      <c r="M324" s="194"/>
      <c r="N324" s="195"/>
      <c r="O324" s="195"/>
      <c r="P324" s="195"/>
      <c r="Q324" s="195"/>
      <c r="R324" s="195"/>
      <c r="S324" s="195"/>
      <c r="T324" s="196"/>
      <c r="AT324" s="190" t="s">
        <v>140</v>
      </c>
      <c r="AU324" s="190" t="s">
        <v>81</v>
      </c>
      <c r="AV324" s="188" t="s">
        <v>81</v>
      </c>
      <c r="AW324" s="188" t="s">
        <v>32</v>
      </c>
      <c r="AX324" s="188" t="s">
        <v>71</v>
      </c>
      <c r="AY324" s="190" t="s">
        <v>127</v>
      </c>
    </row>
    <row r="325" s="180" customFormat="true" ht="12.8" hidden="false" customHeight="false" outlineLevel="0" collapsed="false">
      <c r="B325" s="181"/>
      <c r="D325" s="174" t="s">
        <v>140</v>
      </c>
      <c r="E325" s="182"/>
      <c r="F325" s="183" t="s">
        <v>463</v>
      </c>
      <c r="H325" s="182"/>
      <c r="I325" s="184"/>
      <c r="L325" s="181"/>
      <c r="M325" s="185"/>
      <c r="N325" s="186"/>
      <c r="O325" s="186"/>
      <c r="P325" s="186"/>
      <c r="Q325" s="186"/>
      <c r="R325" s="186"/>
      <c r="S325" s="186"/>
      <c r="T325" s="187"/>
      <c r="AT325" s="182" t="s">
        <v>140</v>
      </c>
      <c r="AU325" s="182" t="s">
        <v>81</v>
      </c>
      <c r="AV325" s="180" t="s">
        <v>79</v>
      </c>
      <c r="AW325" s="180" t="s">
        <v>32</v>
      </c>
      <c r="AX325" s="180" t="s">
        <v>71</v>
      </c>
      <c r="AY325" s="182" t="s">
        <v>127</v>
      </c>
    </row>
    <row r="326" s="188" customFormat="true" ht="12.8" hidden="false" customHeight="false" outlineLevel="0" collapsed="false">
      <c r="B326" s="189"/>
      <c r="D326" s="174" t="s">
        <v>140</v>
      </c>
      <c r="E326" s="190"/>
      <c r="F326" s="191" t="s">
        <v>464</v>
      </c>
      <c r="H326" s="192" t="n">
        <v>34</v>
      </c>
      <c r="I326" s="193"/>
      <c r="L326" s="189"/>
      <c r="M326" s="194"/>
      <c r="N326" s="195"/>
      <c r="O326" s="195"/>
      <c r="P326" s="195"/>
      <c r="Q326" s="195"/>
      <c r="R326" s="195"/>
      <c r="S326" s="195"/>
      <c r="T326" s="196"/>
      <c r="AT326" s="190" t="s">
        <v>140</v>
      </c>
      <c r="AU326" s="190" t="s">
        <v>81</v>
      </c>
      <c r="AV326" s="188" t="s">
        <v>81</v>
      </c>
      <c r="AW326" s="188" t="s">
        <v>32</v>
      </c>
      <c r="AX326" s="188" t="s">
        <v>71</v>
      </c>
      <c r="AY326" s="190" t="s">
        <v>127</v>
      </c>
    </row>
    <row r="327" s="180" customFormat="true" ht="12.8" hidden="false" customHeight="false" outlineLevel="0" collapsed="false">
      <c r="B327" s="181"/>
      <c r="D327" s="174" t="s">
        <v>140</v>
      </c>
      <c r="E327" s="182"/>
      <c r="F327" s="183" t="s">
        <v>465</v>
      </c>
      <c r="H327" s="182"/>
      <c r="I327" s="184"/>
      <c r="L327" s="181"/>
      <c r="M327" s="185"/>
      <c r="N327" s="186"/>
      <c r="O327" s="186"/>
      <c r="P327" s="186"/>
      <c r="Q327" s="186"/>
      <c r="R327" s="186"/>
      <c r="S327" s="186"/>
      <c r="T327" s="187"/>
      <c r="AT327" s="182" t="s">
        <v>140</v>
      </c>
      <c r="AU327" s="182" t="s">
        <v>81</v>
      </c>
      <c r="AV327" s="180" t="s">
        <v>79</v>
      </c>
      <c r="AW327" s="180" t="s">
        <v>32</v>
      </c>
      <c r="AX327" s="180" t="s">
        <v>71</v>
      </c>
      <c r="AY327" s="182" t="s">
        <v>127</v>
      </c>
    </row>
    <row r="328" s="188" customFormat="true" ht="12.8" hidden="false" customHeight="false" outlineLevel="0" collapsed="false">
      <c r="B328" s="189"/>
      <c r="D328" s="174" t="s">
        <v>140</v>
      </c>
      <c r="E328" s="190"/>
      <c r="F328" s="191" t="s">
        <v>466</v>
      </c>
      <c r="H328" s="192" t="n">
        <v>0.42</v>
      </c>
      <c r="I328" s="193"/>
      <c r="L328" s="189"/>
      <c r="M328" s="194"/>
      <c r="N328" s="195"/>
      <c r="O328" s="195"/>
      <c r="P328" s="195"/>
      <c r="Q328" s="195"/>
      <c r="R328" s="195"/>
      <c r="S328" s="195"/>
      <c r="T328" s="196"/>
      <c r="AT328" s="190" t="s">
        <v>140</v>
      </c>
      <c r="AU328" s="190" t="s">
        <v>81</v>
      </c>
      <c r="AV328" s="188" t="s">
        <v>81</v>
      </c>
      <c r="AW328" s="188" t="s">
        <v>32</v>
      </c>
      <c r="AX328" s="188" t="s">
        <v>71</v>
      </c>
      <c r="AY328" s="190" t="s">
        <v>127</v>
      </c>
    </row>
    <row r="329" s="28" customFormat="true" ht="16.5" hidden="false" customHeight="true" outlineLevel="0" collapsed="false">
      <c r="A329" s="23"/>
      <c r="B329" s="160"/>
      <c r="C329" s="197" t="s">
        <v>467</v>
      </c>
      <c r="D329" s="197" t="s">
        <v>224</v>
      </c>
      <c r="E329" s="198" t="s">
        <v>468</v>
      </c>
      <c r="F329" s="199" t="s">
        <v>469</v>
      </c>
      <c r="G329" s="200" t="s">
        <v>132</v>
      </c>
      <c r="H329" s="201" t="n">
        <v>13.184</v>
      </c>
      <c r="I329" s="202"/>
      <c r="J329" s="203" t="n">
        <f aca="false">ROUND(I329*H329,2)</f>
        <v>0</v>
      </c>
      <c r="K329" s="199" t="s">
        <v>133</v>
      </c>
      <c r="L329" s="204"/>
      <c r="M329" s="205"/>
      <c r="N329" s="206" t="s">
        <v>42</v>
      </c>
      <c r="O329" s="56"/>
      <c r="P329" s="170" t="n">
        <f aca="false">O329*H329</f>
        <v>0</v>
      </c>
      <c r="Q329" s="170" t="n">
        <v>0.176</v>
      </c>
      <c r="R329" s="170" t="n">
        <f aca="false">Q329*H329</f>
        <v>2.320384</v>
      </c>
      <c r="S329" s="170" t="n">
        <v>0</v>
      </c>
      <c r="T329" s="171" t="n">
        <f aca="false">S329*H329</f>
        <v>0</v>
      </c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23"/>
      <c r="AR329" s="172" t="s">
        <v>181</v>
      </c>
      <c r="AT329" s="172" t="s">
        <v>224</v>
      </c>
      <c r="AU329" s="172" t="s">
        <v>81</v>
      </c>
      <c r="AY329" s="4" t="s">
        <v>127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4" t="s">
        <v>79</v>
      </c>
      <c r="BK329" s="173" t="n">
        <f aca="false">ROUND(I329*H329,2)</f>
        <v>0</v>
      </c>
      <c r="BL329" s="4" t="s">
        <v>134</v>
      </c>
      <c r="BM329" s="172" t="s">
        <v>470</v>
      </c>
    </row>
    <row r="330" s="28" customFormat="true" ht="12.8" hidden="false" customHeight="false" outlineLevel="0" collapsed="false">
      <c r="A330" s="23"/>
      <c r="B330" s="24"/>
      <c r="C330" s="23"/>
      <c r="D330" s="174" t="s">
        <v>136</v>
      </c>
      <c r="E330" s="23"/>
      <c r="F330" s="175" t="s">
        <v>469</v>
      </c>
      <c r="G330" s="23"/>
      <c r="H330" s="23"/>
      <c r="I330" s="176"/>
      <c r="J330" s="23"/>
      <c r="K330" s="23"/>
      <c r="L330" s="24"/>
      <c r="M330" s="177"/>
      <c r="N330" s="178"/>
      <c r="O330" s="56"/>
      <c r="P330" s="56"/>
      <c r="Q330" s="56"/>
      <c r="R330" s="56"/>
      <c r="S330" s="56"/>
      <c r="T330" s="57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23"/>
      <c r="AT330" s="4" t="s">
        <v>136</v>
      </c>
      <c r="AU330" s="4" t="s">
        <v>81</v>
      </c>
    </row>
    <row r="331" s="188" customFormat="true" ht="12.8" hidden="false" customHeight="false" outlineLevel="0" collapsed="false">
      <c r="B331" s="189"/>
      <c r="D331" s="174" t="s">
        <v>140</v>
      </c>
      <c r="F331" s="191" t="s">
        <v>471</v>
      </c>
      <c r="H331" s="192" t="n">
        <v>13.184</v>
      </c>
      <c r="I331" s="193"/>
      <c r="L331" s="189"/>
      <c r="M331" s="194"/>
      <c r="N331" s="195"/>
      <c r="O331" s="195"/>
      <c r="P331" s="195"/>
      <c r="Q331" s="195"/>
      <c r="R331" s="195"/>
      <c r="S331" s="195"/>
      <c r="T331" s="196"/>
      <c r="AT331" s="190" t="s">
        <v>140</v>
      </c>
      <c r="AU331" s="190" t="s">
        <v>81</v>
      </c>
      <c r="AV331" s="188" t="s">
        <v>81</v>
      </c>
      <c r="AW331" s="188" t="s">
        <v>3</v>
      </c>
      <c r="AX331" s="188" t="s">
        <v>79</v>
      </c>
      <c r="AY331" s="190" t="s">
        <v>127</v>
      </c>
    </row>
    <row r="332" s="28" customFormat="true" ht="16.5" hidden="false" customHeight="true" outlineLevel="0" collapsed="false">
      <c r="A332" s="23"/>
      <c r="B332" s="160"/>
      <c r="C332" s="197" t="s">
        <v>472</v>
      </c>
      <c r="D332" s="197" t="s">
        <v>224</v>
      </c>
      <c r="E332" s="198" t="s">
        <v>473</v>
      </c>
      <c r="F332" s="199" t="s">
        <v>474</v>
      </c>
      <c r="G332" s="200" t="s">
        <v>132</v>
      </c>
      <c r="H332" s="201" t="n">
        <v>3.296</v>
      </c>
      <c r="I332" s="202"/>
      <c r="J332" s="203" t="n">
        <f aca="false">ROUND(I332*H332,2)</f>
        <v>0</v>
      </c>
      <c r="K332" s="199" t="s">
        <v>133</v>
      </c>
      <c r="L332" s="204"/>
      <c r="M332" s="205"/>
      <c r="N332" s="206" t="s">
        <v>42</v>
      </c>
      <c r="O332" s="56"/>
      <c r="P332" s="170" t="n">
        <f aca="false">O332*H332</f>
        <v>0</v>
      </c>
      <c r="Q332" s="170" t="n">
        <v>0.175</v>
      </c>
      <c r="R332" s="170" t="n">
        <f aca="false">Q332*H332</f>
        <v>0.5768</v>
      </c>
      <c r="S332" s="170" t="n">
        <v>0</v>
      </c>
      <c r="T332" s="171" t="n">
        <f aca="false">S332*H332</f>
        <v>0</v>
      </c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23"/>
      <c r="AR332" s="172" t="s">
        <v>181</v>
      </c>
      <c r="AT332" s="172" t="s">
        <v>224</v>
      </c>
      <c r="AU332" s="172" t="s">
        <v>81</v>
      </c>
      <c r="AY332" s="4" t="s">
        <v>127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4" t="s">
        <v>79</v>
      </c>
      <c r="BK332" s="173" t="n">
        <f aca="false">ROUND(I332*H332,2)</f>
        <v>0</v>
      </c>
      <c r="BL332" s="4" t="s">
        <v>134</v>
      </c>
      <c r="BM332" s="172" t="s">
        <v>475</v>
      </c>
    </row>
    <row r="333" s="28" customFormat="true" ht="12.8" hidden="false" customHeight="false" outlineLevel="0" collapsed="false">
      <c r="A333" s="23"/>
      <c r="B333" s="24"/>
      <c r="C333" s="23"/>
      <c r="D333" s="174" t="s">
        <v>136</v>
      </c>
      <c r="E333" s="23"/>
      <c r="F333" s="175" t="s">
        <v>474</v>
      </c>
      <c r="G333" s="23"/>
      <c r="H333" s="23"/>
      <c r="I333" s="176"/>
      <c r="J333" s="23"/>
      <c r="K333" s="23"/>
      <c r="L333" s="24"/>
      <c r="M333" s="177"/>
      <c r="N333" s="178"/>
      <c r="O333" s="56"/>
      <c r="P333" s="56"/>
      <c r="Q333" s="56"/>
      <c r="R333" s="56"/>
      <c r="S333" s="56"/>
      <c r="T333" s="57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23"/>
      <c r="AT333" s="4" t="s">
        <v>136</v>
      </c>
      <c r="AU333" s="4" t="s">
        <v>81</v>
      </c>
    </row>
    <row r="334" s="188" customFormat="true" ht="12.8" hidden="false" customHeight="false" outlineLevel="0" collapsed="false">
      <c r="B334" s="189"/>
      <c r="D334" s="174" t="s">
        <v>140</v>
      </c>
      <c r="F334" s="191" t="s">
        <v>476</v>
      </c>
      <c r="H334" s="192" t="n">
        <v>3.296</v>
      </c>
      <c r="I334" s="193"/>
      <c r="L334" s="189"/>
      <c r="M334" s="194"/>
      <c r="N334" s="195"/>
      <c r="O334" s="195"/>
      <c r="P334" s="195"/>
      <c r="Q334" s="195"/>
      <c r="R334" s="195"/>
      <c r="S334" s="195"/>
      <c r="T334" s="196"/>
      <c r="AT334" s="190" t="s">
        <v>140</v>
      </c>
      <c r="AU334" s="190" t="s">
        <v>81</v>
      </c>
      <c r="AV334" s="188" t="s">
        <v>81</v>
      </c>
      <c r="AW334" s="188" t="s">
        <v>3</v>
      </c>
      <c r="AX334" s="188" t="s">
        <v>79</v>
      </c>
      <c r="AY334" s="190" t="s">
        <v>127</v>
      </c>
    </row>
    <row r="335" s="28" customFormat="true" ht="16.5" hidden="false" customHeight="true" outlineLevel="0" collapsed="false">
      <c r="A335" s="23"/>
      <c r="B335" s="160"/>
      <c r="C335" s="197" t="s">
        <v>477</v>
      </c>
      <c r="D335" s="197" t="s">
        <v>224</v>
      </c>
      <c r="E335" s="198" t="s">
        <v>478</v>
      </c>
      <c r="F335" s="199" t="s">
        <v>479</v>
      </c>
      <c r="G335" s="200" t="s">
        <v>132</v>
      </c>
      <c r="H335" s="201" t="n">
        <v>0</v>
      </c>
      <c r="I335" s="202"/>
      <c r="J335" s="203" t="n">
        <f aca="false">ROUND(I335*H335,2)</f>
        <v>0</v>
      </c>
      <c r="K335" s="199" t="s">
        <v>133</v>
      </c>
      <c r="L335" s="204"/>
      <c r="M335" s="205"/>
      <c r="N335" s="206" t="s">
        <v>42</v>
      </c>
      <c r="O335" s="56"/>
      <c r="P335" s="170" t="n">
        <f aca="false">O335*H335</f>
        <v>0</v>
      </c>
      <c r="Q335" s="170" t="n">
        <v>0.15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23"/>
      <c r="AR335" s="172" t="s">
        <v>181</v>
      </c>
      <c r="AT335" s="172" t="s">
        <v>224</v>
      </c>
      <c r="AU335" s="172" t="s">
        <v>81</v>
      </c>
      <c r="AY335" s="4" t="s">
        <v>127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4" t="s">
        <v>79</v>
      </c>
      <c r="BK335" s="173" t="n">
        <f aca="false">ROUND(I335*H335,2)</f>
        <v>0</v>
      </c>
      <c r="BL335" s="4" t="s">
        <v>134</v>
      </c>
      <c r="BM335" s="172" t="s">
        <v>480</v>
      </c>
    </row>
    <row r="336" s="28" customFormat="true" ht="12.8" hidden="false" customHeight="false" outlineLevel="0" collapsed="false">
      <c r="A336" s="23"/>
      <c r="B336" s="24"/>
      <c r="C336" s="23"/>
      <c r="D336" s="174" t="s">
        <v>136</v>
      </c>
      <c r="E336" s="23"/>
      <c r="F336" s="175" t="s">
        <v>479</v>
      </c>
      <c r="G336" s="23"/>
      <c r="H336" s="23"/>
      <c r="I336" s="176"/>
      <c r="J336" s="23"/>
      <c r="K336" s="23"/>
      <c r="L336" s="24"/>
      <c r="M336" s="177"/>
      <c r="N336" s="178"/>
      <c r="O336" s="56"/>
      <c r="P336" s="56"/>
      <c r="Q336" s="56"/>
      <c r="R336" s="56"/>
      <c r="S336" s="56"/>
      <c r="T336" s="57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23"/>
      <c r="AT336" s="4" t="s">
        <v>136</v>
      </c>
      <c r="AU336" s="4" t="s">
        <v>81</v>
      </c>
    </row>
    <row r="337" s="188" customFormat="true" ht="12.8" hidden="false" customHeight="false" outlineLevel="0" collapsed="false">
      <c r="B337" s="189"/>
      <c r="D337" s="174" t="s">
        <v>140</v>
      </c>
      <c r="F337" s="191" t="s">
        <v>481</v>
      </c>
      <c r="H337" s="192" t="n">
        <v>35.02</v>
      </c>
      <c r="I337" s="193"/>
      <c r="L337" s="189"/>
      <c r="M337" s="194"/>
      <c r="N337" s="195"/>
      <c r="O337" s="195"/>
      <c r="P337" s="195"/>
      <c r="Q337" s="195"/>
      <c r="R337" s="195"/>
      <c r="S337" s="195"/>
      <c r="T337" s="196"/>
      <c r="AT337" s="190" t="s">
        <v>140</v>
      </c>
      <c r="AU337" s="190" t="s">
        <v>81</v>
      </c>
      <c r="AV337" s="188" t="s">
        <v>81</v>
      </c>
      <c r="AW337" s="188" t="s">
        <v>3</v>
      </c>
      <c r="AX337" s="188" t="s">
        <v>79</v>
      </c>
      <c r="AY337" s="190" t="s">
        <v>127</v>
      </c>
    </row>
    <row r="338" s="28" customFormat="true" ht="16.5" hidden="false" customHeight="true" outlineLevel="0" collapsed="false">
      <c r="A338" s="23"/>
      <c r="B338" s="160"/>
      <c r="C338" s="197" t="s">
        <v>482</v>
      </c>
      <c r="D338" s="197" t="s">
        <v>224</v>
      </c>
      <c r="E338" s="198" t="s">
        <v>483</v>
      </c>
      <c r="F338" s="199" t="s">
        <v>484</v>
      </c>
      <c r="G338" s="200" t="s">
        <v>132</v>
      </c>
      <c r="H338" s="201" t="n">
        <v>0</v>
      </c>
      <c r="I338" s="202"/>
      <c r="J338" s="203" t="n">
        <f aca="false">ROUND(I338*H338,2)</f>
        <v>0</v>
      </c>
      <c r="K338" s="199" t="s">
        <v>133</v>
      </c>
      <c r="L338" s="204"/>
      <c r="M338" s="205"/>
      <c r="N338" s="206" t="s">
        <v>42</v>
      </c>
      <c r="O338" s="56"/>
      <c r="P338" s="170" t="n">
        <f aca="false">O338*H338</f>
        <v>0</v>
      </c>
      <c r="Q338" s="170" t="n">
        <v>0.176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23"/>
      <c r="AR338" s="172" t="s">
        <v>181</v>
      </c>
      <c r="AT338" s="172" t="s">
        <v>224</v>
      </c>
      <c r="AU338" s="172" t="s">
        <v>81</v>
      </c>
      <c r="AY338" s="4" t="s">
        <v>127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4" t="s">
        <v>79</v>
      </c>
      <c r="BK338" s="173" t="n">
        <f aca="false">ROUND(I338*H338,2)</f>
        <v>0</v>
      </c>
      <c r="BL338" s="4" t="s">
        <v>134</v>
      </c>
      <c r="BM338" s="172" t="s">
        <v>485</v>
      </c>
    </row>
    <row r="339" s="28" customFormat="true" ht="12.8" hidden="false" customHeight="false" outlineLevel="0" collapsed="false">
      <c r="A339" s="23"/>
      <c r="B339" s="24"/>
      <c r="C339" s="23"/>
      <c r="D339" s="174" t="s">
        <v>136</v>
      </c>
      <c r="E339" s="23"/>
      <c r="F339" s="175" t="s">
        <v>484</v>
      </c>
      <c r="G339" s="23"/>
      <c r="H339" s="23"/>
      <c r="I339" s="176"/>
      <c r="J339" s="23"/>
      <c r="K339" s="23"/>
      <c r="L339" s="24"/>
      <c r="M339" s="177"/>
      <c r="N339" s="178"/>
      <c r="O339" s="56"/>
      <c r="P339" s="56"/>
      <c r="Q339" s="56"/>
      <c r="R339" s="56"/>
      <c r="S339" s="56"/>
      <c r="T339" s="57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23"/>
      <c r="AT339" s="4" t="s">
        <v>136</v>
      </c>
      <c r="AU339" s="4" t="s">
        <v>81</v>
      </c>
    </row>
    <row r="340" s="188" customFormat="true" ht="12.8" hidden="false" customHeight="false" outlineLevel="0" collapsed="false">
      <c r="B340" s="189"/>
      <c r="D340" s="174" t="s">
        <v>140</v>
      </c>
      <c r="F340" s="191" t="s">
        <v>486</v>
      </c>
      <c r="H340" s="192" t="n">
        <v>0.433</v>
      </c>
      <c r="I340" s="193"/>
      <c r="L340" s="189"/>
      <c r="M340" s="194"/>
      <c r="N340" s="195"/>
      <c r="O340" s="195"/>
      <c r="P340" s="195"/>
      <c r="Q340" s="195"/>
      <c r="R340" s="195"/>
      <c r="S340" s="195"/>
      <c r="T340" s="196"/>
      <c r="AT340" s="190" t="s">
        <v>140</v>
      </c>
      <c r="AU340" s="190" t="s">
        <v>81</v>
      </c>
      <c r="AV340" s="188" t="s">
        <v>81</v>
      </c>
      <c r="AW340" s="188" t="s">
        <v>3</v>
      </c>
      <c r="AX340" s="188" t="s">
        <v>79</v>
      </c>
      <c r="AY340" s="190" t="s">
        <v>127</v>
      </c>
    </row>
    <row r="341" s="28" customFormat="true" ht="16.5" hidden="false" customHeight="true" outlineLevel="0" collapsed="false">
      <c r="A341" s="23"/>
      <c r="B341" s="160"/>
      <c r="C341" s="161" t="s">
        <v>487</v>
      </c>
      <c r="D341" s="161" t="s">
        <v>129</v>
      </c>
      <c r="E341" s="162" t="s">
        <v>488</v>
      </c>
      <c r="F341" s="163" t="s">
        <v>489</v>
      </c>
      <c r="G341" s="164" t="s">
        <v>132</v>
      </c>
      <c r="H341" s="165" t="n">
        <v>0</v>
      </c>
      <c r="I341" s="166"/>
      <c r="J341" s="167" t="n">
        <f aca="false">ROUND(I341*H341,2)</f>
        <v>0</v>
      </c>
      <c r="K341" s="163" t="s">
        <v>133</v>
      </c>
      <c r="L341" s="24"/>
      <c r="M341" s="168"/>
      <c r="N341" s="169" t="s">
        <v>42</v>
      </c>
      <c r="O341" s="56"/>
      <c r="P341" s="170" t="n">
        <f aca="false">O341*H341</f>
        <v>0</v>
      </c>
      <c r="Q341" s="170" t="n">
        <v>0.098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23"/>
      <c r="AR341" s="172" t="s">
        <v>134</v>
      </c>
      <c r="AT341" s="172" t="s">
        <v>129</v>
      </c>
      <c r="AU341" s="172" t="s">
        <v>81</v>
      </c>
      <c r="AY341" s="4" t="s">
        <v>127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4" t="s">
        <v>79</v>
      </c>
      <c r="BK341" s="173" t="n">
        <f aca="false">ROUND(I341*H341,2)</f>
        <v>0</v>
      </c>
      <c r="BL341" s="4" t="s">
        <v>134</v>
      </c>
      <c r="BM341" s="172" t="s">
        <v>490</v>
      </c>
    </row>
    <row r="342" s="28" customFormat="true" ht="12.8" hidden="false" customHeight="false" outlineLevel="0" collapsed="false">
      <c r="A342" s="23"/>
      <c r="B342" s="24"/>
      <c r="C342" s="23"/>
      <c r="D342" s="174" t="s">
        <v>136</v>
      </c>
      <c r="E342" s="23"/>
      <c r="F342" s="175" t="s">
        <v>491</v>
      </c>
      <c r="G342" s="23"/>
      <c r="H342" s="23"/>
      <c r="I342" s="176"/>
      <c r="J342" s="23"/>
      <c r="K342" s="23"/>
      <c r="L342" s="24"/>
      <c r="M342" s="177"/>
      <c r="N342" s="178"/>
      <c r="O342" s="56"/>
      <c r="P342" s="56"/>
      <c r="Q342" s="56"/>
      <c r="R342" s="56"/>
      <c r="S342" s="56"/>
      <c r="T342" s="57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23"/>
      <c r="AT342" s="4" t="s">
        <v>136</v>
      </c>
      <c r="AU342" s="4" t="s">
        <v>81</v>
      </c>
    </row>
    <row r="343" s="180" customFormat="true" ht="12.8" hidden="false" customHeight="false" outlineLevel="0" collapsed="false">
      <c r="B343" s="181"/>
      <c r="D343" s="174" t="s">
        <v>140</v>
      </c>
      <c r="E343" s="182"/>
      <c r="F343" s="183" t="s">
        <v>368</v>
      </c>
      <c r="H343" s="182"/>
      <c r="I343" s="184"/>
      <c r="L343" s="181"/>
      <c r="M343" s="185"/>
      <c r="N343" s="186"/>
      <c r="O343" s="186"/>
      <c r="P343" s="186"/>
      <c r="Q343" s="186"/>
      <c r="R343" s="186"/>
      <c r="S343" s="186"/>
      <c r="T343" s="187"/>
      <c r="AT343" s="182" t="s">
        <v>140</v>
      </c>
      <c r="AU343" s="182" t="s">
        <v>81</v>
      </c>
      <c r="AV343" s="180" t="s">
        <v>79</v>
      </c>
      <c r="AW343" s="180" t="s">
        <v>32</v>
      </c>
      <c r="AX343" s="180" t="s">
        <v>71</v>
      </c>
      <c r="AY343" s="182" t="s">
        <v>127</v>
      </c>
    </row>
    <row r="344" s="180" customFormat="true" ht="12.8" hidden="false" customHeight="false" outlineLevel="0" collapsed="false">
      <c r="B344" s="181"/>
      <c r="D344" s="174" t="s">
        <v>140</v>
      </c>
      <c r="E344" s="182"/>
      <c r="F344" s="183" t="s">
        <v>492</v>
      </c>
      <c r="H344" s="182"/>
      <c r="I344" s="184"/>
      <c r="L344" s="181"/>
      <c r="M344" s="185"/>
      <c r="N344" s="186"/>
      <c r="O344" s="186"/>
      <c r="P344" s="186"/>
      <c r="Q344" s="186"/>
      <c r="R344" s="186"/>
      <c r="S344" s="186"/>
      <c r="T344" s="187"/>
      <c r="AT344" s="182" t="s">
        <v>140</v>
      </c>
      <c r="AU344" s="182" t="s">
        <v>81</v>
      </c>
      <c r="AV344" s="180" t="s">
        <v>79</v>
      </c>
      <c r="AW344" s="180" t="s">
        <v>32</v>
      </c>
      <c r="AX344" s="180" t="s">
        <v>71</v>
      </c>
      <c r="AY344" s="182" t="s">
        <v>127</v>
      </c>
    </row>
    <row r="345" s="188" customFormat="true" ht="12.8" hidden="false" customHeight="false" outlineLevel="0" collapsed="false">
      <c r="B345" s="189"/>
      <c r="D345" s="174" t="s">
        <v>140</v>
      </c>
      <c r="E345" s="190"/>
      <c r="F345" s="191" t="s">
        <v>493</v>
      </c>
      <c r="H345" s="192" t="n">
        <v>10</v>
      </c>
      <c r="I345" s="193"/>
      <c r="L345" s="189"/>
      <c r="M345" s="194"/>
      <c r="N345" s="195"/>
      <c r="O345" s="195"/>
      <c r="P345" s="195"/>
      <c r="Q345" s="195"/>
      <c r="R345" s="195"/>
      <c r="S345" s="195"/>
      <c r="T345" s="196"/>
      <c r="AT345" s="190" t="s">
        <v>140</v>
      </c>
      <c r="AU345" s="190" t="s">
        <v>81</v>
      </c>
      <c r="AV345" s="188" t="s">
        <v>81</v>
      </c>
      <c r="AW345" s="188" t="s">
        <v>32</v>
      </c>
      <c r="AX345" s="188" t="s">
        <v>71</v>
      </c>
      <c r="AY345" s="190" t="s">
        <v>127</v>
      </c>
    </row>
    <row r="346" s="28" customFormat="true" ht="16.5" hidden="false" customHeight="true" outlineLevel="0" collapsed="false">
      <c r="A346" s="23"/>
      <c r="B346" s="160"/>
      <c r="C346" s="197" t="s">
        <v>494</v>
      </c>
      <c r="D346" s="197" t="s">
        <v>224</v>
      </c>
      <c r="E346" s="198" t="s">
        <v>495</v>
      </c>
      <c r="F346" s="199" t="s">
        <v>496</v>
      </c>
      <c r="G346" s="200" t="s">
        <v>132</v>
      </c>
      <c r="H346" s="201" t="n">
        <v>0</v>
      </c>
      <c r="I346" s="202"/>
      <c r="J346" s="203" t="n">
        <f aca="false">ROUND(I346*H346,2)</f>
        <v>0</v>
      </c>
      <c r="K346" s="199" t="s">
        <v>133</v>
      </c>
      <c r="L346" s="204"/>
      <c r="M346" s="205"/>
      <c r="N346" s="206" t="s">
        <v>42</v>
      </c>
      <c r="O346" s="56"/>
      <c r="P346" s="170" t="n">
        <f aca="false">O346*H346</f>
        <v>0</v>
      </c>
      <c r="Q346" s="170" t="n">
        <v>0.027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23"/>
      <c r="AR346" s="172" t="s">
        <v>181</v>
      </c>
      <c r="AT346" s="172" t="s">
        <v>224</v>
      </c>
      <c r="AU346" s="172" t="s">
        <v>81</v>
      </c>
      <c r="AY346" s="4" t="s">
        <v>127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4" t="s">
        <v>79</v>
      </c>
      <c r="BK346" s="173" t="n">
        <f aca="false">ROUND(I346*H346,2)</f>
        <v>0</v>
      </c>
      <c r="BL346" s="4" t="s">
        <v>134</v>
      </c>
      <c r="BM346" s="172" t="s">
        <v>497</v>
      </c>
    </row>
    <row r="347" s="28" customFormat="true" ht="12.8" hidden="false" customHeight="false" outlineLevel="0" collapsed="false">
      <c r="A347" s="23"/>
      <c r="B347" s="24"/>
      <c r="C347" s="23"/>
      <c r="D347" s="174" t="s">
        <v>136</v>
      </c>
      <c r="E347" s="23"/>
      <c r="F347" s="175" t="s">
        <v>496</v>
      </c>
      <c r="G347" s="23"/>
      <c r="H347" s="23"/>
      <c r="I347" s="176"/>
      <c r="J347" s="23"/>
      <c r="K347" s="23"/>
      <c r="L347" s="24"/>
      <c r="M347" s="177"/>
      <c r="N347" s="178"/>
      <c r="O347" s="56"/>
      <c r="P347" s="56"/>
      <c r="Q347" s="56"/>
      <c r="R347" s="56"/>
      <c r="S347" s="56"/>
      <c r="T347" s="57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23"/>
      <c r="AT347" s="4" t="s">
        <v>136</v>
      </c>
      <c r="AU347" s="4" t="s">
        <v>81</v>
      </c>
    </row>
    <row r="348" s="188" customFormat="true" ht="12.8" hidden="false" customHeight="false" outlineLevel="0" collapsed="false">
      <c r="B348" s="189"/>
      <c r="D348" s="174" t="s">
        <v>140</v>
      </c>
      <c r="F348" s="191" t="s">
        <v>498</v>
      </c>
      <c r="H348" s="192" t="n">
        <v>10.3</v>
      </c>
      <c r="I348" s="193"/>
      <c r="L348" s="189"/>
      <c r="M348" s="194"/>
      <c r="N348" s="195"/>
      <c r="O348" s="195"/>
      <c r="P348" s="195"/>
      <c r="Q348" s="195"/>
      <c r="R348" s="195"/>
      <c r="S348" s="195"/>
      <c r="T348" s="196"/>
      <c r="AT348" s="190" t="s">
        <v>140</v>
      </c>
      <c r="AU348" s="190" t="s">
        <v>81</v>
      </c>
      <c r="AV348" s="188" t="s">
        <v>81</v>
      </c>
      <c r="AW348" s="188" t="s">
        <v>3</v>
      </c>
      <c r="AX348" s="188" t="s">
        <v>79</v>
      </c>
      <c r="AY348" s="190" t="s">
        <v>127</v>
      </c>
    </row>
    <row r="349" s="146" customFormat="true" ht="22.8" hidden="false" customHeight="true" outlineLevel="0" collapsed="false">
      <c r="B349" s="147"/>
      <c r="D349" s="148" t="s">
        <v>70</v>
      </c>
      <c r="E349" s="158" t="s">
        <v>188</v>
      </c>
      <c r="F349" s="158" t="s">
        <v>499</v>
      </c>
      <c r="I349" s="150"/>
      <c r="J349" s="159" t="n">
        <f aca="false">BK349</f>
        <v>0</v>
      </c>
      <c r="L349" s="147"/>
      <c r="M349" s="152"/>
      <c r="N349" s="153"/>
      <c r="O349" s="153"/>
      <c r="P349" s="154" t="n">
        <f aca="false">SUM(P350:P437)</f>
        <v>0</v>
      </c>
      <c r="Q349" s="153"/>
      <c r="R349" s="154" t="n">
        <f aca="false">SUM(R350:R437)</f>
        <v>19.52583</v>
      </c>
      <c r="S349" s="153"/>
      <c r="T349" s="155" t="n">
        <f aca="false">SUM(T350:T437)</f>
        <v>6.56708</v>
      </c>
      <c r="AR349" s="148" t="s">
        <v>79</v>
      </c>
      <c r="AT349" s="156" t="s">
        <v>70</v>
      </c>
      <c r="AU349" s="156" t="s">
        <v>79</v>
      </c>
      <c r="AY349" s="148" t="s">
        <v>127</v>
      </c>
      <c r="BK349" s="157" t="n">
        <f aca="false">SUM(BK350:BK437)</f>
        <v>0</v>
      </c>
    </row>
    <row r="350" s="28" customFormat="true" ht="16.5" hidden="false" customHeight="true" outlineLevel="0" collapsed="false">
      <c r="A350" s="23"/>
      <c r="B350" s="160"/>
      <c r="C350" s="161" t="s">
        <v>500</v>
      </c>
      <c r="D350" s="161" t="s">
        <v>129</v>
      </c>
      <c r="E350" s="162" t="s">
        <v>501</v>
      </c>
      <c r="F350" s="163" t="s">
        <v>502</v>
      </c>
      <c r="G350" s="164" t="s">
        <v>145</v>
      </c>
      <c r="H350" s="165" t="n">
        <v>2</v>
      </c>
      <c r="I350" s="166"/>
      <c r="J350" s="167" t="n">
        <f aca="false">ROUND(I350*H350,2)</f>
        <v>0</v>
      </c>
      <c r="K350" s="163" t="s">
        <v>133</v>
      </c>
      <c r="L350" s="24"/>
      <c r="M350" s="168"/>
      <c r="N350" s="169" t="s">
        <v>42</v>
      </c>
      <c r="O350" s="56"/>
      <c r="P350" s="170" t="n">
        <f aca="false">O350*H350</f>
        <v>0</v>
      </c>
      <c r="Q350" s="170" t="n">
        <v>1E-005</v>
      </c>
      <c r="R350" s="170" t="n">
        <f aca="false">Q350*H350</f>
        <v>2E-005</v>
      </c>
      <c r="S350" s="170" t="n">
        <v>0</v>
      </c>
      <c r="T350" s="171" t="n">
        <f aca="false">S350*H350</f>
        <v>0</v>
      </c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23"/>
      <c r="AR350" s="172" t="s">
        <v>134</v>
      </c>
      <c r="AT350" s="172" t="s">
        <v>129</v>
      </c>
      <c r="AU350" s="172" t="s">
        <v>81</v>
      </c>
      <c r="AY350" s="4" t="s">
        <v>127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4" t="s">
        <v>79</v>
      </c>
      <c r="BK350" s="173" t="n">
        <f aca="false">ROUND(I350*H350,2)</f>
        <v>0</v>
      </c>
      <c r="BL350" s="4" t="s">
        <v>134</v>
      </c>
      <c r="BM350" s="172" t="s">
        <v>503</v>
      </c>
    </row>
    <row r="351" s="28" customFormat="true" ht="12.8" hidden="false" customHeight="false" outlineLevel="0" collapsed="false">
      <c r="A351" s="23"/>
      <c r="B351" s="24"/>
      <c r="C351" s="23"/>
      <c r="D351" s="174" t="s">
        <v>136</v>
      </c>
      <c r="E351" s="23"/>
      <c r="F351" s="175" t="s">
        <v>504</v>
      </c>
      <c r="G351" s="23"/>
      <c r="H351" s="23"/>
      <c r="I351" s="176"/>
      <c r="J351" s="23"/>
      <c r="K351" s="23"/>
      <c r="L351" s="24"/>
      <c r="M351" s="177"/>
      <c r="N351" s="178"/>
      <c r="O351" s="56"/>
      <c r="P351" s="56"/>
      <c r="Q351" s="56"/>
      <c r="R351" s="56"/>
      <c r="S351" s="56"/>
      <c r="T351" s="57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23"/>
      <c r="AT351" s="4" t="s">
        <v>136</v>
      </c>
      <c r="AU351" s="4" t="s">
        <v>81</v>
      </c>
    </row>
    <row r="352" s="28" customFormat="true" ht="12.8" hidden="false" customHeight="false" outlineLevel="0" collapsed="false">
      <c r="A352" s="23"/>
      <c r="B352" s="24"/>
      <c r="C352" s="23"/>
      <c r="D352" s="174" t="s">
        <v>138</v>
      </c>
      <c r="E352" s="23"/>
      <c r="F352" s="179" t="s">
        <v>505</v>
      </c>
      <c r="G352" s="23"/>
      <c r="H352" s="23"/>
      <c r="I352" s="176"/>
      <c r="J352" s="23"/>
      <c r="K352" s="23"/>
      <c r="L352" s="24"/>
      <c r="M352" s="177"/>
      <c r="N352" s="178"/>
      <c r="O352" s="56"/>
      <c r="P352" s="56"/>
      <c r="Q352" s="56"/>
      <c r="R352" s="56"/>
      <c r="S352" s="56"/>
      <c r="T352" s="57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23"/>
      <c r="AT352" s="4" t="s">
        <v>138</v>
      </c>
      <c r="AU352" s="4" t="s">
        <v>81</v>
      </c>
    </row>
    <row r="353" s="180" customFormat="true" ht="12.8" hidden="false" customHeight="false" outlineLevel="0" collapsed="false">
      <c r="B353" s="181"/>
      <c r="D353" s="174" t="s">
        <v>140</v>
      </c>
      <c r="E353" s="182"/>
      <c r="F353" s="183" t="s">
        <v>506</v>
      </c>
      <c r="H353" s="182"/>
      <c r="I353" s="184"/>
      <c r="L353" s="181"/>
      <c r="M353" s="185"/>
      <c r="N353" s="186"/>
      <c r="O353" s="186"/>
      <c r="P353" s="186"/>
      <c r="Q353" s="186"/>
      <c r="R353" s="186"/>
      <c r="S353" s="186"/>
      <c r="T353" s="187"/>
      <c r="AT353" s="182" t="s">
        <v>140</v>
      </c>
      <c r="AU353" s="182" t="s">
        <v>81</v>
      </c>
      <c r="AV353" s="180" t="s">
        <v>79</v>
      </c>
      <c r="AW353" s="180" t="s">
        <v>32</v>
      </c>
      <c r="AX353" s="180" t="s">
        <v>71</v>
      </c>
      <c r="AY353" s="182" t="s">
        <v>127</v>
      </c>
    </row>
    <row r="354" s="188" customFormat="true" ht="12.8" hidden="false" customHeight="false" outlineLevel="0" collapsed="false">
      <c r="B354" s="189"/>
      <c r="D354" s="174" t="s">
        <v>140</v>
      </c>
      <c r="E354" s="190"/>
      <c r="F354" s="191" t="s">
        <v>507</v>
      </c>
      <c r="H354" s="192" t="n">
        <v>2</v>
      </c>
      <c r="I354" s="193"/>
      <c r="L354" s="189"/>
      <c r="M354" s="194"/>
      <c r="N354" s="195"/>
      <c r="O354" s="195"/>
      <c r="P354" s="195"/>
      <c r="Q354" s="195"/>
      <c r="R354" s="195"/>
      <c r="S354" s="195"/>
      <c r="T354" s="196"/>
      <c r="AT354" s="190" t="s">
        <v>140</v>
      </c>
      <c r="AU354" s="190" t="s">
        <v>81</v>
      </c>
      <c r="AV354" s="188" t="s">
        <v>81</v>
      </c>
      <c r="AW354" s="188" t="s">
        <v>32</v>
      </c>
      <c r="AX354" s="188" t="s">
        <v>71</v>
      </c>
      <c r="AY354" s="190" t="s">
        <v>127</v>
      </c>
    </row>
    <row r="355" s="28" customFormat="true" ht="16.5" hidden="false" customHeight="true" outlineLevel="0" collapsed="false">
      <c r="A355" s="23"/>
      <c r="B355" s="160"/>
      <c r="C355" s="161" t="s">
        <v>508</v>
      </c>
      <c r="D355" s="161" t="s">
        <v>129</v>
      </c>
      <c r="E355" s="162" t="s">
        <v>509</v>
      </c>
      <c r="F355" s="163" t="s">
        <v>510</v>
      </c>
      <c r="G355" s="164" t="s">
        <v>162</v>
      </c>
      <c r="H355" s="165" t="n">
        <v>11</v>
      </c>
      <c r="I355" s="166"/>
      <c r="J355" s="167" t="n">
        <f aca="false">ROUND(I355*H355,2)</f>
        <v>0</v>
      </c>
      <c r="K355" s="163" t="s">
        <v>133</v>
      </c>
      <c r="L355" s="24"/>
      <c r="M355" s="168"/>
      <c r="N355" s="169" t="s">
        <v>42</v>
      </c>
      <c r="O355" s="56"/>
      <c r="P355" s="170" t="n">
        <f aca="false">O355*H355</f>
        <v>0</v>
      </c>
      <c r="Q355" s="170" t="n">
        <v>0.00011</v>
      </c>
      <c r="R355" s="170" t="n">
        <f aca="false">Q355*H355</f>
        <v>0.00121</v>
      </c>
      <c r="S355" s="170" t="n">
        <v>0</v>
      </c>
      <c r="T355" s="171" t="n">
        <f aca="false">S355*H355</f>
        <v>0</v>
      </c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R355" s="172" t="s">
        <v>134</v>
      </c>
      <c r="AT355" s="172" t="s">
        <v>129</v>
      </c>
      <c r="AU355" s="172" t="s">
        <v>81</v>
      </c>
      <c r="AY355" s="4" t="s">
        <v>127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4" t="s">
        <v>79</v>
      </c>
      <c r="BK355" s="173" t="n">
        <f aca="false">ROUND(I355*H355,2)</f>
        <v>0</v>
      </c>
      <c r="BL355" s="4" t="s">
        <v>134</v>
      </c>
      <c r="BM355" s="172" t="s">
        <v>511</v>
      </c>
    </row>
    <row r="356" s="28" customFormat="true" ht="12.8" hidden="false" customHeight="false" outlineLevel="0" collapsed="false">
      <c r="A356" s="23"/>
      <c r="B356" s="24"/>
      <c r="C356" s="23"/>
      <c r="D356" s="174" t="s">
        <v>136</v>
      </c>
      <c r="E356" s="23"/>
      <c r="F356" s="175" t="s">
        <v>512</v>
      </c>
      <c r="G356" s="23"/>
      <c r="H356" s="23"/>
      <c r="I356" s="176"/>
      <c r="J356" s="23"/>
      <c r="K356" s="23"/>
      <c r="L356" s="24"/>
      <c r="M356" s="177"/>
      <c r="N356" s="178"/>
      <c r="O356" s="56"/>
      <c r="P356" s="56"/>
      <c r="Q356" s="56"/>
      <c r="R356" s="56"/>
      <c r="S356" s="56"/>
      <c r="T356" s="57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T356" s="4" t="s">
        <v>136</v>
      </c>
      <c r="AU356" s="4" t="s">
        <v>81</v>
      </c>
    </row>
    <row r="357" s="180" customFormat="true" ht="12.8" hidden="false" customHeight="false" outlineLevel="0" collapsed="false">
      <c r="B357" s="181"/>
      <c r="D357" s="174" t="s">
        <v>140</v>
      </c>
      <c r="E357" s="182"/>
      <c r="F357" s="183" t="s">
        <v>513</v>
      </c>
      <c r="H357" s="182"/>
      <c r="I357" s="184"/>
      <c r="L357" s="181"/>
      <c r="M357" s="185"/>
      <c r="N357" s="186"/>
      <c r="O357" s="186"/>
      <c r="P357" s="186"/>
      <c r="Q357" s="186"/>
      <c r="R357" s="186"/>
      <c r="S357" s="186"/>
      <c r="T357" s="187"/>
      <c r="AT357" s="182" t="s">
        <v>140</v>
      </c>
      <c r="AU357" s="182" t="s">
        <v>81</v>
      </c>
      <c r="AV357" s="180" t="s">
        <v>79</v>
      </c>
      <c r="AW357" s="180" t="s">
        <v>32</v>
      </c>
      <c r="AX357" s="180" t="s">
        <v>71</v>
      </c>
      <c r="AY357" s="182" t="s">
        <v>127</v>
      </c>
    </row>
    <row r="358" s="188" customFormat="true" ht="12.8" hidden="false" customHeight="false" outlineLevel="0" collapsed="false">
      <c r="B358" s="189"/>
      <c r="D358" s="174" t="s">
        <v>140</v>
      </c>
      <c r="E358" s="190"/>
      <c r="F358" s="191" t="s">
        <v>514</v>
      </c>
      <c r="H358" s="192" t="n">
        <v>11</v>
      </c>
      <c r="I358" s="193"/>
      <c r="L358" s="189"/>
      <c r="M358" s="194"/>
      <c r="N358" s="195"/>
      <c r="O358" s="195"/>
      <c r="P358" s="195"/>
      <c r="Q358" s="195"/>
      <c r="R358" s="195"/>
      <c r="S358" s="195"/>
      <c r="T358" s="196"/>
      <c r="AT358" s="190" t="s">
        <v>140</v>
      </c>
      <c r="AU358" s="190" t="s">
        <v>81</v>
      </c>
      <c r="AV358" s="188" t="s">
        <v>81</v>
      </c>
      <c r="AW358" s="188" t="s">
        <v>32</v>
      </c>
      <c r="AX358" s="188" t="s">
        <v>71</v>
      </c>
      <c r="AY358" s="190" t="s">
        <v>127</v>
      </c>
    </row>
    <row r="359" s="28" customFormat="true" ht="16.5" hidden="false" customHeight="true" outlineLevel="0" collapsed="false">
      <c r="A359" s="23"/>
      <c r="B359" s="160"/>
      <c r="C359" s="161" t="s">
        <v>515</v>
      </c>
      <c r="D359" s="161" t="s">
        <v>129</v>
      </c>
      <c r="E359" s="162" t="s">
        <v>516</v>
      </c>
      <c r="F359" s="163" t="s">
        <v>517</v>
      </c>
      <c r="G359" s="164" t="s">
        <v>162</v>
      </c>
      <c r="H359" s="165" t="n">
        <v>0</v>
      </c>
      <c r="I359" s="166"/>
      <c r="J359" s="167" t="n">
        <f aca="false">ROUND(I359*H359,2)</f>
        <v>0</v>
      </c>
      <c r="K359" s="163" t="s">
        <v>133</v>
      </c>
      <c r="L359" s="24"/>
      <c r="M359" s="168"/>
      <c r="N359" s="169" t="s">
        <v>42</v>
      </c>
      <c r="O359" s="56"/>
      <c r="P359" s="170" t="n">
        <f aca="false">O359*H359</f>
        <v>0</v>
      </c>
      <c r="Q359" s="170" t="n">
        <v>0.00033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R359" s="172" t="s">
        <v>134</v>
      </c>
      <c r="AT359" s="172" t="s">
        <v>129</v>
      </c>
      <c r="AU359" s="172" t="s">
        <v>81</v>
      </c>
      <c r="AY359" s="4" t="s">
        <v>127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4" t="s">
        <v>79</v>
      </c>
      <c r="BK359" s="173" t="n">
        <f aca="false">ROUND(I359*H359,2)</f>
        <v>0</v>
      </c>
      <c r="BL359" s="4" t="s">
        <v>134</v>
      </c>
      <c r="BM359" s="172" t="s">
        <v>518</v>
      </c>
    </row>
    <row r="360" s="28" customFormat="true" ht="12.8" hidden="false" customHeight="false" outlineLevel="0" collapsed="false">
      <c r="A360" s="23"/>
      <c r="B360" s="24"/>
      <c r="C360" s="23"/>
      <c r="D360" s="174" t="s">
        <v>136</v>
      </c>
      <c r="E360" s="23"/>
      <c r="F360" s="175" t="s">
        <v>519</v>
      </c>
      <c r="G360" s="23"/>
      <c r="H360" s="23"/>
      <c r="I360" s="176"/>
      <c r="J360" s="23"/>
      <c r="K360" s="23"/>
      <c r="L360" s="24"/>
      <c r="M360" s="177"/>
      <c r="N360" s="178"/>
      <c r="O360" s="56"/>
      <c r="P360" s="56"/>
      <c r="Q360" s="56"/>
      <c r="R360" s="56"/>
      <c r="S360" s="56"/>
      <c r="T360" s="57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T360" s="4" t="s">
        <v>136</v>
      </c>
      <c r="AU360" s="4" t="s">
        <v>81</v>
      </c>
    </row>
    <row r="361" s="180" customFormat="true" ht="12.8" hidden="false" customHeight="false" outlineLevel="0" collapsed="false">
      <c r="B361" s="181"/>
      <c r="D361" s="174" t="s">
        <v>140</v>
      </c>
      <c r="E361" s="182"/>
      <c r="F361" s="183" t="s">
        <v>520</v>
      </c>
      <c r="H361" s="182"/>
      <c r="I361" s="184"/>
      <c r="L361" s="181"/>
      <c r="M361" s="185"/>
      <c r="N361" s="186"/>
      <c r="O361" s="186"/>
      <c r="P361" s="186"/>
      <c r="Q361" s="186"/>
      <c r="R361" s="186"/>
      <c r="S361" s="186"/>
      <c r="T361" s="187"/>
      <c r="AT361" s="182" t="s">
        <v>140</v>
      </c>
      <c r="AU361" s="182" t="s">
        <v>81</v>
      </c>
      <c r="AV361" s="180" t="s">
        <v>79</v>
      </c>
      <c r="AW361" s="180" t="s">
        <v>32</v>
      </c>
      <c r="AX361" s="180" t="s">
        <v>71</v>
      </c>
      <c r="AY361" s="182" t="s">
        <v>127</v>
      </c>
    </row>
    <row r="362" s="188" customFormat="true" ht="12.8" hidden="false" customHeight="false" outlineLevel="0" collapsed="false">
      <c r="B362" s="189"/>
      <c r="D362" s="174" t="s">
        <v>140</v>
      </c>
      <c r="E362" s="190"/>
      <c r="F362" s="191" t="s">
        <v>514</v>
      </c>
      <c r="H362" s="192" t="n">
        <v>11</v>
      </c>
      <c r="I362" s="193"/>
      <c r="L362" s="189"/>
      <c r="M362" s="194"/>
      <c r="N362" s="195"/>
      <c r="O362" s="195"/>
      <c r="P362" s="195"/>
      <c r="Q362" s="195"/>
      <c r="R362" s="195"/>
      <c r="S362" s="195"/>
      <c r="T362" s="196"/>
      <c r="AT362" s="190" t="s">
        <v>140</v>
      </c>
      <c r="AU362" s="190" t="s">
        <v>81</v>
      </c>
      <c r="AV362" s="188" t="s">
        <v>81</v>
      </c>
      <c r="AW362" s="188" t="s">
        <v>32</v>
      </c>
      <c r="AX362" s="188" t="s">
        <v>71</v>
      </c>
      <c r="AY362" s="190" t="s">
        <v>127</v>
      </c>
    </row>
    <row r="363" s="28" customFormat="true" ht="21.75" hidden="false" customHeight="true" outlineLevel="0" collapsed="false">
      <c r="A363" s="23"/>
      <c r="B363" s="160"/>
      <c r="C363" s="161" t="s">
        <v>521</v>
      </c>
      <c r="D363" s="161" t="s">
        <v>129</v>
      </c>
      <c r="E363" s="162" t="s">
        <v>522</v>
      </c>
      <c r="F363" s="163" t="s">
        <v>523</v>
      </c>
      <c r="G363" s="164" t="s">
        <v>162</v>
      </c>
      <c r="H363" s="165" t="n">
        <v>0</v>
      </c>
      <c r="I363" s="166"/>
      <c r="J363" s="167" t="n">
        <f aca="false">ROUND(I363*H363,2)</f>
        <v>0</v>
      </c>
      <c r="K363" s="163" t="s">
        <v>133</v>
      </c>
      <c r="L363" s="24"/>
      <c r="M363" s="168"/>
      <c r="N363" s="169" t="s">
        <v>42</v>
      </c>
      <c r="O363" s="56"/>
      <c r="P363" s="170" t="n">
        <f aca="false">O363*H363</f>
        <v>0</v>
      </c>
      <c r="Q363" s="170" t="n">
        <v>0.08088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R363" s="172" t="s">
        <v>134</v>
      </c>
      <c r="AT363" s="172" t="s">
        <v>129</v>
      </c>
      <c r="AU363" s="172" t="s">
        <v>81</v>
      </c>
      <c r="AY363" s="4" t="s">
        <v>127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4" t="s">
        <v>79</v>
      </c>
      <c r="BK363" s="173" t="n">
        <f aca="false">ROUND(I363*H363,2)</f>
        <v>0</v>
      </c>
      <c r="BL363" s="4" t="s">
        <v>134</v>
      </c>
      <c r="BM363" s="172" t="s">
        <v>524</v>
      </c>
    </row>
    <row r="364" s="28" customFormat="true" ht="12.8" hidden="false" customHeight="false" outlineLevel="0" collapsed="false">
      <c r="A364" s="23"/>
      <c r="B364" s="24"/>
      <c r="C364" s="23"/>
      <c r="D364" s="174" t="s">
        <v>136</v>
      </c>
      <c r="E364" s="23"/>
      <c r="F364" s="175" t="s">
        <v>525</v>
      </c>
      <c r="G364" s="23"/>
      <c r="H364" s="23"/>
      <c r="I364" s="176"/>
      <c r="J364" s="23"/>
      <c r="K364" s="23"/>
      <c r="L364" s="24"/>
      <c r="M364" s="177"/>
      <c r="N364" s="178"/>
      <c r="O364" s="56"/>
      <c r="P364" s="56"/>
      <c r="Q364" s="56"/>
      <c r="R364" s="56"/>
      <c r="S364" s="56"/>
      <c r="T364" s="57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T364" s="4" t="s">
        <v>136</v>
      </c>
      <c r="AU364" s="4" t="s">
        <v>81</v>
      </c>
    </row>
    <row r="365" s="28" customFormat="true" ht="12.8" hidden="false" customHeight="false" outlineLevel="0" collapsed="false">
      <c r="A365" s="23"/>
      <c r="B365" s="24"/>
      <c r="C365" s="23"/>
      <c r="D365" s="174" t="s">
        <v>138</v>
      </c>
      <c r="E365" s="23"/>
      <c r="F365" s="179" t="s">
        <v>526</v>
      </c>
      <c r="G365" s="23"/>
      <c r="H365" s="23"/>
      <c r="I365" s="176"/>
      <c r="J365" s="23"/>
      <c r="K365" s="23"/>
      <c r="L365" s="24"/>
      <c r="M365" s="177"/>
      <c r="N365" s="178"/>
      <c r="O365" s="56"/>
      <c r="P365" s="56"/>
      <c r="Q365" s="56"/>
      <c r="R365" s="56"/>
      <c r="S365" s="56"/>
      <c r="T365" s="57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23"/>
      <c r="AT365" s="4" t="s">
        <v>138</v>
      </c>
      <c r="AU365" s="4" t="s">
        <v>81</v>
      </c>
    </row>
    <row r="366" s="180" customFormat="true" ht="12.8" hidden="false" customHeight="false" outlineLevel="0" collapsed="false">
      <c r="B366" s="181"/>
      <c r="D366" s="174" t="s">
        <v>140</v>
      </c>
      <c r="E366" s="182"/>
      <c r="F366" s="183" t="s">
        <v>527</v>
      </c>
      <c r="H366" s="182"/>
      <c r="I366" s="184"/>
      <c r="L366" s="181"/>
      <c r="M366" s="185"/>
      <c r="N366" s="186"/>
      <c r="O366" s="186"/>
      <c r="P366" s="186"/>
      <c r="Q366" s="186"/>
      <c r="R366" s="186"/>
      <c r="S366" s="186"/>
      <c r="T366" s="187"/>
      <c r="AT366" s="182" t="s">
        <v>140</v>
      </c>
      <c r="AU366" s="182" t="s">
        <v>81</v>
      </c>
      <c r="AV366" s="180" t="s">
        <v>79</v>
      </c>
      <c r="AW366" s="180" t="s">
        <v>32</v>
      </c>
      <c r="AX366" s="180" t="s">
        <v>71</v>
      </c>
      <c r="AY366" s="182" t="s">
        <v>127</v>
      </c>
    </row>
    <row r="367" s="188" customFormat="true" ht="12.8" hidden="false" customHeight="false" outlineLevel="0" collapsed="false">
      <c r="B367" s="189"/>
      <c r="D367" s="174" t="s">
        <v>140</v>
      </c>
      <c r="E367" s="190"/>
      <c r="F367" s="191" t="s">
        <v>528</v>
      </c>
      <c r="H367" s="192" t="n">
        <v>25</v>
      </c>
      <c r="I367" s="193"/>
      <c r="L367" s="189"/>
      <c r="M367" s="194"/>
      <c r="N367" s="195"/>
      <c r="O367" s="195"/>
      <c r="P367" s="195"/>
      <c r="Q367" s="195"/>
      <c r="R367" s="195"/>
      <c r="S367" s="195"/>
      <c r="T367" s="196"/>
      <c r="AT367" s="190" t="s">
        <v>140</v>
      </c>
      <c r="AU367" s="190" t="s">
        <v>81</v>
      </c>
      <c r="AV367" s="188" t="s">
        <v>81</v>
      </c>
      <c r="AW367" s="188" t="s">
        <v>32</v>
      </c>
      <c r="AX367" s="188" t="s">
        <v>71</v>
      </c>
      <c r="AY367" s="190" t="s">
        <v>127</v>
      </c>
    </row>
    <row r="368" s="28" customFormat="true" ht="16.5" hidden="false" customHeight="true" outlineLevel="0" collapsed="false">
      <c r="A368" s="23"/>
      <c r="B368" s="160"/>
      <c r="C368" s="197" t="s">
        <v>529</v>
      </c>
      <c r="D368" s="197" t="s">
        <v>224</v>
      </c>
      <c r="E368" s="198" t="s">
        <v>530</v>
      </c>
      <c r="F368" s="199" t="s">
        <v>531</v>
      </c>
      <c r="G368" s="200" t="s">
        <v>132</v>
      </c>
      <c r="H368" s="201" t="n">
        <v>0</v>
      </c>
      <c r="I368" s="202"/>
      <c r="J368" s="203" t="n">
        <f aca="false">ROUND(I368*H368,2)</f>
        <v>0</v>
      </c>
      <c r="K368" s="199" t="s">
        <v>133</v>
      </c>
      <c r="L368" s="204"/>
      <c r="M368" s="205"/>
      <c r="N368" s="206" t="s">
        <v>42</v>
      </c>
      <c r="O368" s="56"/>
      <c r="P368" s="170" t="n">
        <f aca="false">O368*H368</f>
        <v>0</v>
      </c>
      <c r="Q368" s="170" t="n">
        <v>0.21</v>
      </c>
      <c r="R368" s="170" t="n">
        <f aca="false">Q368*H368</f>
        <v>0</v>
      </c>
      <c r="S368" s="170" t="n">
        <v>0</v>
      </c>
      <c r="T368" s="171" t="n">
        <f aca="false">S368*H368</f>
        <v>0</v>
      </c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23"/>
      <c r="AR368" s="172" t="s">
        <v>181</v>
      </c>
      <c r="AT368" s="172" t="s">
        <v>224</v>
      </c>
      <c r="AU368" s="172" t="s">
        <v>81</v>
      </c>
      <c r="AY368" s="4" t="s">
        <v>127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4" t="s">
        <v>79</v>
      </c>
      <c r="BK368" s="173" t="n">
        <f aca="false">ROUND(I368*H368,2)</f>
        <v>0</v>
      </c>
      <c r="BL368" s="4" t="s">
        <v>134</v>
      </c>
      <c r="BM368" s="172" t="s">
        <v>532</v>
      </c>
    </row>
    <row r="369" s="28" customFormat="true" ht="12.8" hidden="false" customHeight="false" outlineLevel="0" collapsed="false">
      <c r="A369" s="23"/>
      <c r="B369" s="24"/>
      <c r="C369" s="23"/>
      <c r="D369" s="174" t="s">
        <v>136</v>
      </c>
      <c r="E369" s="23"/>
      <c r="F369" s="175" t="s">
        <v>531</v>
      </c>
      <c r="G369" s="23"/>
      <c r="H369" s="23"/>
      <c r="I369" s="176"/>
      <c r="J369" s="23"/>
      <c r="K369" s="23"/>
      <c r="L369" s="24"/>
      <c r="M369" s="177"/>
      <c r="N369" s="178"/>
      <c r="O369" s="56"/>
      <c r="P369" s="56"/>
      <c r="Q369" s="56"/>
      <c r="R369" s="56"/>
      <c r="S369" s="56"/>
      <c r="T369" s="57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23"/>
      <c r="AT369" s="4" t="s">
        <v>136</v>
      </c>
      <c r="AU369" s="4" t="s">
        <v>81</v>
      </c>
    </row>
    <row r="370" s="180" customFormat="true" ht="12.8" hidden="false" customHeight="false" outlineLevel="0" collapsed="false">
      <c r="B370" s="181"/>
      <c r="D370" s="174" t="s">
        <v>140</v>
      </c>
      <c r="E370" s="182"/>
      <c r="F370" s="183" t="s">
        <v>527</v>
      </c>
      <c r="H370" s="182"/>
      <c r="I370" s="184"/>
      <c r="L370" s="181"/>
      <c r="M370" s="185"/>
      <c r="N370" s="186"/>
      <c r="O370" s="186"/>
      <c r="P370" s="186"/>
      <c r="Q370" s="186"/>
      <c r="R370" s="186"/>
      <c r="S370" s="186"/>
      <c r="T370" s="187"/>
      <c r="AT370" s="182" t="s">
        <v>140</v>
      </c>
      <c r="AU370" s="182" t="s">
        <v>81</v>
      </c>
      <c r="AV370" s="180" t="s">
        <v>79</v>
      </c>
      <c r="AW370" s="180" t="s">
        <v>32</v>
      </c>
      <c r="AX370" s="180" t="s">
        <v>71</v>
      </c>
      <c r="AY370" s="182" t="s">
        <v>127</v>
      </c>
    </row>
    <row r="371" s="188" customFormat="true" ht="12.8" hidden="false" customHeight="false" outlineLevel="0" collapsed="false">
      <c r="B371" s="189"/>
      <c r="D371" s="174" t="s">
        <v>140</v>
      </c>
      <c r="E371" s="190"/>
      <c r="F371" s="191" t="s">
        <v>533</v>
      </c>
      <c r="H371" s="192" t="n">
        <v>6.25</v>
      </c>
      <c r="I371" s="193"/>
      <c r="L371" s="189"/>
      <c r="M371" s="194"/>
      <c r="N371" s="195"/>
      <c r="O371" s="195"/>
      <c r="P371" s="195"/>
      <c r="Q371" s="195"/>
      <c r="R371" s="195"/>
      <c r="S371" s="195"/>
      <c r="T371" s="196"/>
      <c r="AT371" s="190" t="s">
        <v>140</v>
      </c>
      <c r="AU371" s="190" t="s">
        <v>81</v>
      </c>
      <c r="AV371" s="188" t="s">
        <v>81</v>
      </c>
      <c r="AW371" s="188" t="s">
        <v>32</v>
      </c>
      <c r="AX371" s="188" t="s">
        <v>71</v>
      </c>
      <c r="AY371" s="190" t="s">
        <v>127</v>
      </c>
    </row>
    <row r="372" s="188" customFormat="true" ht="12.8" hidden="false" customHeight="false" outlineLevel="0" collapsed="false">
      <c r="B372" s="189"/>
      <c r="D372" s="174" t="s">
        <v>140</v>
      </c>
      <c r="F372" s="191" t="s">
        <v>534</v>
      </c>
      <c r="H372" s="192" t="n">
        <v>6.438</v>
      </c>
      <c r="I372" s="193"/>
      <c r="L372" s="189"/>
      <c r="M372" s="194"/>
      <c r="N372" s="195"/>
      <c r="O372" s="195"/>
      <c r="P372" s="195"/>
      <c r="Q372" s="195"/>
      <c r="R372" s="195"/>
      <c r="S372" s="195"/>
      <c r="T372" s="196"/>
      <c r="AT372" s="190" t="s">
        <v>140</v>
      </c>
      <c r="AU372" s="190" t="s">
        <v>81</v>
      </c>
      <c r="AV372" s="188" t="s">
        <v>81</v>
      </c>
      <c r="AW372" s="188" t="s">
        <v>3</v>
      </c>
      <c r="AX372" s="188" t="s">
        <v>79</v>
      </c>
      <c r="AY372" s="190" t="s">
        <v>127</v>
      </c>
    </row>
    <row r="373" s="28" customFormat="true" ht="16.5" hidden="false" customHeight="true" outlineLevel="0" collapsed="false">
      <c r="A373" s="23"/>
      <c r="B373" s="160"/>
      <c r="C373" s="161" t="s">
        <v>535</v>
      </c>
      <c r="D373" s="161" t="s">
        <v>129</v>
      </c>
      <c r="E373" s="162" t="s">
        <v>536</v>
      </c>
      <c r="F373" s="163" t="s">
        <v>537</v>
      </c>
      <c r="G373" s="164" t="s">
        <v>162</v>
      </c>
      <c r="H373" s="165" t="n">
        <v>0</v>
      </c>
      <c r="I373" s="166"/>
      <c r="J373" s="167" t="n">
        <f aca="false">ROUND(I373*H373,2)</f>
        <v>0</v>
      </c>
      <c r="K373" s="163" t="s">
        <v>133</v>
      </c>
      <c r="L373" s="24"/>
      <c r="M373" s="168"/>
      <c r="N373" s="169" t="s">
        <v>42</v>
      </c>
      <c r="O373" s="56"/>
      <c r="P373" s="170" t="n">
        <f aca="false">O373*H373</f>
        <v>0</v>
      </c>
      <c r="Q373" s="170" t="n">
        <v>0</v>
      </c>
      <c r="R373" s="170" t="n">
        <f aca="false">Q373*H373</f>
        <v>0</v>
      </c>
      <c r="S373" s="170" t="n">
        <v>0</v>
      </c>
      <c r="T373" s="171" t="n">
        <f aca="false">S373*H373</f>
        <v>0</v>
      </c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23"/>
      <c r="AR373" s="172" t="s">
        <v>134</v>
      </c>
      <c r="AT373" s="172" t="s">
        <v>129</v>
      </c>
      <c r="AU373" s="172" t="s">
        <v>81</v>
      </c>
      <c r="AY373" s="4" t="s">
        <v>127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4" t="s">
        <v>79</v>
      </c>
      <c r="BK373" s="173" t="n">
        <f aca="false">ROUND(I373*H373,2)</f>
        <v>0</v>
      </c>
      <c r="BL373" s="4" t="s">
        <v>134</v>
      </c>
      <c r="BM373" s="172" t="s">
        <v>538</v>
      </c>
    </row>
    <row r="374" s="28" customFormat="true" ht="12.8" hidden="false" customHeight="false" outlineLevel="0" collapsed="false">
      <c r="A374" s="23"/>
      <c r="B374" s="24"/>
      <c r="C374" s="23"/>
      <c r="D374" s="174" t="s">
        <v>136</v>
      </c>
      <c r="E374" s="23"/>
      <c r="F374" s="175" t="s">
        <v>539</v>
      </c>
      <c r="G374" s="23"/>
      <c r="H374" s="23"/>
      <c r="I374" s="176"/>
      <c r="J374" s="23"/>
      <c r="K374" s="23"/>
      <c r="L374" s="24"/>
      <c r="M374" s="177"/>
      <c r="N374" s="178"/>
      <c r="O374" s="56"/>
      <c r="P374" s="56"/>
      <c r="Q374" s="56"/>
      <c r="R374" s="56"/>
      <c r="S374" s="56"/>
      <c r="T374" s="57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23"/>
      <c r="AT374" s="4" t="s">
        <v>136</v>
      </c>
      <c r="AU374" s="4" t="s">
        <v>81</v>
      </c>
    </row>
    <row r="375" s="180" customFormat="true" ht="12.8" hidden="false" customHeight="false" outlineLevel="0" collapsed="false">
      <c r="B375" s="181"/>
      <c r="D375" s="174" t="s">
        <v>140</v>
      </c>
      <c r="E375" s="182"/>
      <c r="F375" s="183" t="s">
        <v>513</v>
      </c>
      <c r="H375" s="182"/>
      <c r="I375" s="184"/>
      <c r="L375" s="181"/>
      <c r="M375" s="185"/>
      <c r="N375" s="186"/>
      <c r="O375" s="186"/>
      <c r="P375" s="186"/>
      <c r="Q375" s="186"/>
      <c r="R375" s="186"/>
      <c r="S375" s="186"/>
      <c r="T375" s="187"/>
      <c r="AT375" s="182" t="s">
        <v>140</v>
      </c>
      <c r="AU375" s="182" t="s">
        <v>81</v>
      </c>
      <c r="AV375" s="180" t="s">
        <v>79</v>
      </c>
      <c r="AW375" s="180" t="s">
        <v>32</v>
      </c>
      <c r="AX375" s="180" t="s">
        <v>71</v>
      </c>
      <c r="AY375" s="182" t="s">
        <v>127</v>
      </c>
    </row>
    <row r="376" s="188" customFormat="true" ht="12.8" hidden="false" customHeight="false" outlineLevel="0" collapsed="false">
      <c r="B376" s="189"/>
      <c r="D376" s="174" t="s">
        <v>140</v>
      </c>
      <c r="E376" s="190"/>
      <c r="F376" s="191" t="s">
        <v>514</v>
      </c>
      <c r="H376" s="192" t="n">
        <v>11</v>
      </c>
      <c r="I376" s="193"/>
      <c r="L376" s="189"/>
      <c r="M376" s="194"/>
      <c r="N376" s="195"/>
      <c r="O376" s="195"/>
      <c r="P376" s="195"/>
      <c r="Q376" s="195"/>
      <c r="R376" s="195"/>
      <c r="S376" s="195"/>
      <c r="T376" s="196"/>
      <c r="AT376" s="190" t="s">
        <v>140</v>
      </c>
      <c r="AU376" s="190" t="s">
        <v>81</v>
      </c>
      <c r="AV376" s="188" t="s">
        <v>81</v>
      </c>
      <c r="AW376" s="188" t="s">
        <v>32</v>
      </c>
      <c r="AX376" s="188" t="s">
        <v>71</v>
      </c>
      <c r="AY376" s="190" t="s">
        <v>127</v>
      </c>
    </row>
    <row r="377" s="28" customFormat="true" ht="16.5" hidden="false" customHeight="true" outlineLevel="0" collapsed="false">
      <c r="A377" s="23"/>
      <c r="B377" s="160"/>
      <c r="C377" s="161" t="s">
        <v>540</v>
      </c>
      <c r="D377" s="161" t="s">
        <v>129</v>
      </c>
      <c r="E377" s="162" t="s">
        <v>541</v>
      </c>
      <c r="F377" s="163" t="s">
        <v>542</v>
      </c>
      <c r="G377" s="164" t="s">
        <v>162</v>
      </c>
      <c r="H377" s="165" t="n">
        <f aca="false">67+9</f>
        <v>76</v>
      </c>
      <c r="I377" s="166"/>
      <c r="J377" s="167" t="n">
        <f aca="false">ROUND(I377*H377,2)</f>
        <v>0</v>
      </c>
      <c r="K377" s="163" t="s">
        <v>133</v>
      </c>
      <c r="L377" s="24"/>
      <c r="M377" s="168"/>
      <c r="N377" s="169" t="s">
        <v>42</v>
      </c>
      <c r="O377" s="56"/>
      <c r="P377" s="170" t="n">
        <f aca="false">O377*H377</f>
        <v>0</v>
      </c>
      <c r="Q377" s="170" t="n">
        <v>0.1554</v>
      </c>
      <c r="R377" s="170" t="n">
        <f aca="false">Q377*H377</f>
        <v>11.8104</v>
      </c>
      <c r="S377" s="170" t="n">
        <v>0</v>
      </c>
      <c r="T377" s="171" t="n">
        <f aca="false">S377*H377</f>
        <v>0</v>
      </c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23"/>
      <c r="AR377" s="172" t="s">
        <v>134</v>
      </c>
      <c r="AT377" s="172" t="s">
        <v>129</v>
      </c>
      <c r="AU377" s="172" t="s">
        <v>81</v>
      </c>
      <c r="AY377" s="4" t="s">
        <v>127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4" t="s">
        <v>79</v>
      </c>
      <c r="BK377" s="173" t="n">
        <f aca="false">ROUND(I377*H377,2)</f>
        <v>0</v>
      </c>
      <c r="BL377" s="4" t="s">
        <v>134</v>
      </c>
      <c r="BM377" s="172" t="s">
        <v>543</v>
      </c>
    </row>
    <row r="378" s="28" customFormat="true" ht="12.8" hidden="false" customHeight="false" outlineLevel="0" collapsed="false">
      <c r="A378" s="23"/>
      <c r="B378" s="24"/>
      <c r="C378" s="23"/>
      <c r="D378" s="174" t="s">
        <v>136</v>
      </c>
      <c r="E378" s="23"/>
      <c r="F378" s="175" t="s">
        <v>544</v>
      </c>
      <c r="G378" s="23"/>
      <c r="H378" s="23"/>
      <c r="I378" s="176"/>
      <c r="J378" s="23"/>
      <c r="K378" s="23"/>
      <c r="L378" s="24"/>
      <c r="M378" s="177"/>
      <c r="N378" s="178"/>
      <c r="O378" s="56"/>
      <c r="P378" s="56"/>
      <c r="Q378" s="56"/>
      <c r="R378" s="56"/>
      <c r="S378" s="56"/>
      <c r="T378" s="57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23"/>
      <c r="AT378" s="4" t="s">
        <v>136</v>
      </c>
      <c r="AU378" s="4" t="s">
        <v>81</v>
      </c>
    </row>
    <row r="379" s="28" customFormat="true" ht="12.8" hidden="false" customHeight="false" outlineLevel="0" collapsed="false">
      <c r="A379" s="23"/>
      <c r="B379" s="24"/>
      <c r="C379" s="23"/>
      <c r="D379" s="174" t="s">
        <v>138</v>
      </c>
      <c r="E379" s="23"/>
      <c r="F379" s="179" t="s">
        <v>545</v>
      </c>
      <c r="G379" s="23"/>
      <c r="H379" s="23"/>
      <c r="I379" s="176"/>
      <c r="J379" s="23"/>
      <c r="K379" s="23"/>
      <c r="L379" s="24"/>
      <c r="M379" s="177"/>
      <c r="N379" s="178"/>
      <c r="O379" s="56"/>
      <c r="P379" s="56"/>
      <c r="Q379" s="56"/>
      <c r="R379" s="56"/>
      <c r="S379" s="56"/>
      <c r="T379" s="57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23"/>
      <c r="AT379" s="4" t="s">
        <v>138</v>
      </c>
      <c r="AU379" s="4" t="s">
        <v>81</v>
      </c>
    </row>
    <row r="380" s="180" customFormat="true" ht="12.8" hidden="false" customHeight="false" outlineLevel="0" collapsed="false">
      <c r="B380" s="181"/>
      <c r="D380" s="174" t="s">
        <v>140</v>
      </c>
      <c r="E380" s="182"/>
      <c r="F380" s="183" t="s">
        <v>527</v>
      </c>
      <c r="H380" s="182"/>
      <c r="I380" s="184"/>
      <c r="L380" s="181"/>
      <c r="M380" s="185"/>
      <c r="N380" s="186"/>
      <c r="O380" s="186"/>
      <c r="P380" s="186"/>
      <c r="Q380" s="186"/>
      <c r="R380" s="186"/>
      <c r="S380" s="186"/>
      <c r="T380" s="187"/>
      <c r="AT380" s="182" t="s">
        <v>140</v>
      </c>
      <c r="AU380" s="182" t="s">
        <v>81</v>
      </c>
      <c r="AV380" s="180" t="s">
        <v>79</v>
      </c>
      <c r="AW380" s="180" t="s">
        <v>32</v>
      </c>
      <c r="AX380" s="180" t="s">
        <v>71</v>
      </c>
      <c r="AY380" s="182" t="s">
        <v>127</v>
      </c>
    </row>
    <row r="381" s="188" customFormat="true" ht="12.8" hidden="false" customHeight="false" outlineLevel="0" collapsed="false">
      <c r="B381" s="189"/>
      <c r="D381" s="174" t="s">
        <v>140</v>
      </c>
      <c r="E381" s="190"/>
      <c r="F381" s="191" t="s">
        <v>546</v>
      </c>
      <c r="H381" s="192" t="n">
        <v>134</v>
      </c>
      <c r="I381" s="193"/>
      <c r="L381" s="189"/>
      <c r="M381" s="194"/>
      <c r="N381" s="195"/>
      <c r="O381" s="195"/>
      <c r="P381" s="195"/>
      <c r="Q381" s="195"/>
      <c r="R381" s="195"/>
      <c r="S381" s="195"/>
      <c r="T381" s="196"/>
      <c r="AT381" s="190" t="s">
        <v>140</v>
      </c>
      <c r="AU381" s="190" t="s">
        <v>81</v>
      </c>
      <c r="AV381" s="188" t="s">
        <v>81</v>
      </c>
      <c r="AW381" s="188" t="s">
        <v>32</v>
      </c>
      <c r="AX381" s="188" t="s">
        <v>71</v>
      </c>
      <c r="AY381" s="190" t="s">
        <v>127</v>
      </c>
    </row>
    <row r="382" s="188" customFormat="true" ht="12.8" hidden="false" customHeight="false" outlineLevel="0" collapsed="false">
      <c r="B382" s="189"/>
      <c r="D382" s="174" t="s">
        <v>140</v>
      </c>
      <c r="E382" s="190"/>
      <c r="F382" s="191" t="s">
        <v>547</v>
      </c>
      <c r="H382" s="192" t="n">
        <v>9</v>
      </c>
      <c r="I382" s="193"/>
      <c r="L382" s="189"/>
      <c r="M382" s="194"/>
      <c r="N382" s="195"/>
      <c r="O382" s="195"/>
      <c r="P382" s="195"/>
      <c r="Q382" s="195"/>
      <c r="R382" s="195"/>
      <c r="S382" s="195"/>
      <c r="T382" s="196"/>
      <c r="AT382" s="190" t="s">
        <v>140</v>
      </c>
      <c r="AU382" s="190" t="s">
        <v>81</v>
      </c>
      <c r="AV382" s="188" t="s">
        <v>81</v>
      </c>
      <c r="AW382" s="188" t="s">
        <v>32</v>
      </c>
      <c r="AX382" s="188" t="s">
        <v>71</v>
      </c>
      <c r="AY382" s="190" t="s">
        <v>127</v>
      </c>
    </row>
    <row r="383" s="28" customFormat="true" ht="16.5" hidden="false" customHeight="true" outlineLevel="0" collapsed="false">
      <c r="A383" s="23"/>
      <c r="B383" s="160"/>
      <c r="C383" s="197" t="s">
        <v>548</v>
      </c>
      <c r="D383" s="197" t="s">
        <v>224</v>
      </c>
      <c r="E383" s="198" t="s">
        <v>549</v>
      </c>
      <c r="F383" s="199" t="s">
        <v>550</v>
      </c>
      <c r="G383" s="200" t="s">
        <v>162</v>
      </c>
      <c r="H383" s="201" t="n">
        <v>67</v>
      </c>
      <c r="I383" s="202"/>
      <c r="J383" s="203" t="n">
        <f aca="false">ROUND(I383*H383,2)</f>
        <v>0</v>
      </c>
      <c r="K383" s="199" t="s">
        <v>133</v>
      </c>
      <c r="L383" s="204"/>
      <c r="M383" s="205"/>
      <c r="N383" s="206" t="s">
        <v>42</v>
      </c>
      <c r="O383" s="56"/>
      <c r="P383" s="170" t="n">
        <f aca="false">O383*H383</f>
        <v>0</v>
      </c>
      <c r="Q383" s="170" t="n">
        <v>0.08</v>
      </c>
      <c r="R383" s="170" t="n">
        <f aca="false">Q383*H383</f>
        <v>5.36</v>
      </c>
      <c r="S383" s="170" t="n">
        <v>0</v>
      </c>
      <c r="T383" s="171" t="n">
        <f aca="false">S383*H383</f>
        <v>0</v>
      </c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23"/>
      <c r="AR383" s="172" t="s">
        <v>181</v>
      </c>
      <c r="AT383" s="172" t="s">
        <v>224</v>
      </c>
      <c r="AU383" s="172" t="s">
        <v>81</v>
      </c>
      <c r="AY383" s="4" t="s">
        <v>127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4" t="s">
        <v>79</v>
      </c>
      <c r="BK383" s="173" t="n">
        <f aca="false">ROUND(I383*H383,2)</f>
        <v>0</v>
      </c>
      <c r="BL383" s="4" t="s">
        <v>134</v>
      </c>
      <c r="BM383" s="172" t="s">
        <v>551</v>
      </c>
    </row>
    <row r="384" s="28" customFormat="true" ht="12.8" hidden="false" customHeight="false" outlineLevel="0" collapsed="false">
      <c r="A384" s="23"/>
      <c r="B384" s="24"/>
      <c r="C384" s="23"/>
      <c r="D384" s="174" t="s">
        <v>136</v>
      </c>
      <c r="E384" s="23"/>
      <c r="F384" s="175" t="s">
        <v>550</v>
      </c>
      <c r="G384" s="23"/>
      <c r="H384" s="23"/>
      <c r="I384" s="176"/>
      <c r="J384" s="23"/>
      <c r="K384" s="23"/>
      <c r="L384" s="24"/>
      <c r="M384" s="177"/>
      <c r="N384" s="178"/>
      <c r="O384" s="56"/>
      <c r="P384" s="56"/>
      <c r="Q384" s="56"/>
      <c r="R384" s="56"/>
      <c r="S384" s="56"/>
      <c r="T384" s="57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23"/>
      <c r="AT384" s="4" t="s">
        <v>136</v>
      </c>
      <c r="AU384" s="4" t="s">
        <v>81</v>
      </c>
    </row>
    <row r="385" s="28" customFormat="true" ht="16.5" hidden="false" customHeight="true" outlineLevel="0" collapsed="false">
      <c r="A385" s="23"/>
      <c r="B385" s="160"/>
      <c r="C385" s="197" t="s">
        <v>552</v>
      </c>
      <c r="D385" s="197" t="s">
        <v>224</v>
      </c>
      <c r="E385" s="198" t="s">
        <v>553</v>
      </c>
      <c r="F385" s="199" t="s">
        <v>554</v>
      </c>
      <c r="G385" s="200" t="s">
        <v>162</v>
      </c>
      <c r="H385" s="201" t="n">
        <v>9</v>
      </c>
      <c r="I385" s="202"/>
      <c r="J385" s="203" t="n">
        <f aca="false">ROUND(I385*H385,2)</f>
        <v>0</v>
      </c>
      <c r="K385" s="199" t="s">
        <v>133</v>
      </c>
      <c r="L385" s="204"/>
      <c r="M385" s="205"/>
      <c r="N385" s="206" t="s">
        <v>42</v>
      </c>
      <c r="O385" s="56"/>
      <c r="P385" s="170" t="n">
        <f aca="false">O385*H385</f>
        <v>0</v>
      </c>
      <c r="Q385" s="170" t="n">
        <v>0.0483</v>
      </c>
      <c r="R385" s="170" t="n">
        <f aca="false">Q385*H385</f>
        <v>0.4347</v>
      </c>
      <c r="S385" s="170" t="n">
        <v>0</v>
      </c>
      <c r="T385" s="171" t="n">
        <f aca="false">S385*H385</f>
        <v>0</v>
      </c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23"/>
      <c r="AR385" s="172" t="s">
        <v>181</v>
      </c>
      <c r="AT385" s="172" t="s">
        <v>224</v>
      </c>
      <c r="AU385" s="172" t="s">
        <v>81</v>
      </c>
      <c r="AY385" s="4" t="s">
        <v>127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4" t="s">
        <v>79</v>
      </c>
      <c r="BK385" s="173" t="n">
        <f aca="false">ROUND(I385*H385,2)</f>
        <v>0</v>
      </c>
      <c r="BL385" s="4" t="s">
        <v>134</v>
      </c>
      <c r="BM385" s="172" t="s">
        <v>555</v>
      </c>
    </row>
    <row r="386" s="28" customFormat="true" ht="12.8" hidden="false" customHeight="false" outlineLevel="0" collapsed="false">
      <c r="A386" s="23"/>
      <c r="B386" s="24"/>
      <c r="C386" s="23"/>
      <c r="D386" s="174" t="s">
        <v>136</v>
      </c>
      <c r="E386" s="23"/>
      <c r="F386" s="175" t="s">
        <v>554</v>
      </c>
      <c r="G386" s="23"/>
      <c r="H386" s="23"/>
      <c r="I386" s="176"/>
      <c r="J386" s="23"/>
      <c r="K386" s="23"/>
      <c r="L386" s="24"/>
      <c r="M386" s="177"/>
      <c r="N386" s="178"/>
      <c r="O386" s="56"/>
      <c r="P386" s="56"/>
      <c r="Q386" s="56"/>
      <c r="R386" s="56"/>
      <c r="S386" s="56"/>
      <c r="T386" s="57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23"/>
      <c r="AT386" s="4" t="s">
        <v>136</v>
      </c>
      <c r="AU386" s="4" t="s">
        <v>81</v>
      </c>
    </row>
    <row r="387" s="28" customFormat="true" ht="16.5" hidden="false" customHeight="true" outlineLevel="0" collapsed="false">
      <c r="A387" s="23"/>
      <c r="B387" s="160"/>
      <c r="C387" s="161" t="s">
        <v>556</v>
      </c>
      <c r="D387" s="161" t="s">
        <v>129</v>
      </c>
      <c r="E387" s="162" t="s">
        <v>557</v>
      </c>
      <c r="F387" s="163" t="s">
        <v>558</v>
      </c>
      <c r="G387" s="164" t="s">
        <v>162</v>
      </c>
      <c r="H387" s="165" t="n">
        <v>11</v>
      </c>
      <c r="I387" s="166"/>
      <c r="J387" s="167" t="n">
        <f aca="false">ROUND(I387*H387,2)</f>
        <v>0</v>
      </c>
      <c r="K387" s="163" t="s">
        <v>133</v>
      </c>
      <c r="L387" s="24"/>
      <c r="M387" s="168"/>
      <c r="N387" s="169" t="s">
        <v>42</v>
      </c>
      <c r="O387" s="56"/>
      <c r="P387" s="170" t="n">
        <f aca="false">O387*H387</f>
        <v>0</v>
      </c>
      <c r="Q387" s="170" t="n">
        <v>0.1295</v>
      </c>
      <c r="R387" s="170" t="n">
        <f aca="false">Q387*H387</f>
        <v>1.4245</v>
      </c>
      <c r="S387" s="170" t="n">
        <v>0</v>
      </c>
      <c r="T387" s="171" t="n">
        <f aca="false">S387*H387</f>
        <v>0</v>
      </c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23"/>
      <c r="AR387" s="172" t="s">
        <v>134</v>
      </c>
      <c r="AT387" s="172" t="s">
        <v>129</v>
      </c>
      <c r="AU387" s="172" t="s">
        <v>81</v>
      </c>
      <c r="AY387" s="4" t="s">
        <v>127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4" t="s">
        <v>79</v>
      </c>
      <c r="BK387" s="173" t="n">
        <f aca="false">ROUND(I387*H387,2)</f>
        <v>0</v>
      </c>
      <c r="BL387" s="4" t="s">
        <v>134</v>
      </c>
      <c r="BM387" s="172" t="s">
        <v>559</v>
      </c>
    </row>
    <row r="388" s="28" customFormat="true" ht="12.8" hidden="false" customHeight="false" outlineLevel="0" collapsed="false">
      <c r="A388" s="23"/>
      <c r="B388" s="24"/>
      <c r="C388" s="23"/>
      <c r="D388" s="174" t="s">
        <v>136</v>
      </c>
      <c r="E388" s="23"/>
      <c r="F388" s="175" t="s">
        <v>560</v>
      </c>
      <c r="G388" s="23"/>
      <c r="H388" s="23"/>
      <c r="I388" s="176"/>
      <c r="J388" s="23"/>
      <c r="K388" s="23"/>
      <c r="L388" s="24"/>
      <c r="M388" s="177"/>
      <c r="N388" s="178"/>
      <c r="O388" s="56"/>
      <c r="P388" s="56"/>
      <c r="Q388" s="56"/>
      <c r="R388" s="56"/>
      <c r="S388" s="56"/>
      <c r="T388" s="57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23"/>
      <c r="AT388" s="4" t="s">
        <v>136</v>
      </c>
      <c r="AU388" s="4" t="s">
        <v>81</v>
      </c>
    </row>
    <row r="389" s="28" customFormat="true" ht="12.8" hidden="false" customHeight="false" outlineLevel="0" collapsed="false">
      <c r="A389" s="23"/>
      <c r="B389" s="24"/>
      <c r="C389" s="23"/>
      <c r="D389" s="174" t="s">
        <v>138</v>
      </c>
      <c r="E389" s="23"/>
      <c r="F389" s="179" t="s">
        <v>526</v>
      </c>
      <c r="G389" s="23"/>
      <c r="H389" s="23"/>
      <c r="I389" s="176"/>
      <c r="J389" s="23"/>
      <c r="K389" s="23"/>
      <c r="L389" s="24"/>
      <c r="M389" s="177"/>
      <c r="N389" s="178"/>
      <c r="O389" s="56"/>
      <c r="P389" s="56"/>
      <c r="Q389" s="56"/>
      <c r="R389" s="56"/>
      <c r="S389" s="56"/>
      <c r="T389" s="57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23"/>
      <c r="AT389" s="4" t="s">
        <v>138</v>
      </c>
      <c r="AU389" s="4" t="s">
        <v>81</v>
      </c>
    </row>
    <row r="390" s="180" customFormat="true" ht="12.8" hidden="false" customHeight="false" outlineLevel="0" collapsed="false">
      <c r="B390" s="181"/>
      <c r="D390" s="174" t="s">
        <v>140</v>
      </c>
      <c r="E390" s="182"/>
      <c r="F390" s="183" t="s">
        <v>527</v>
      </c>
      <c r="H390" s="182"/>
      <c r="I390" s="184"/>
      <c r="L390" s="181"/>
      <c r="M390" s="185"/>
      <c r="N390" s="186"/>
      <c r="O390" s="186"/>
      <c r="P390" s="186"/>
      <c r="Q390" s="186"/>
      <c r="R390" s="186"/>
      <c r="S390" s="186"/>
      <c r="T390" s="187"/>
      <c r="AT390" s="182" t="s">
        <v>140</v>
      </c>
      <c r="AU390" s="182" t="s">
        <v>81</v>
      </c>
      <c r="AV390" s="180" t="s">
        <v>79</v>
      </c>
      <c r="AW390" s="180" t="s">
        <v>32</v>
      </c>
      <c r="AX390" s="180" t="s">
        <v>71</v>
      </c>
      <c r="AY390" s="182" t="s">
        <v>127</v>
      </c>
    </row>
    <row r="391" s="188" customFormat="true" ht="12.8" hidden="false" customHeight="false" outlineLevel="0" collapsed="false">
      <c r="B391" s="189"/>
      <c r="D391" s="174" t="s">
        <v>140</v>
      </c>
      <c r="E391" s="190"/>
      <c r="F391" s="191" t="s">
        <v>561</v>
      </c>
      <c r="H391" s="192" t="n">
        <v>11</v>
      </c>
      <c r="I391" s="193"/>
      <c r="L391" s="189"/>
      <c r="M391" s="194"/>
      <c r="N391" s="195"/>
      <c r="O391" s="195"/>
      <c r="P391" s="195"/>
      <c r="Q391" s="195"/>
      <c r="R391" s="195"/>
      <c r="S391" s="195"/>
      <c r="T391" s="196"/>
      <c r="AT391" s="190" t="s">
        <v>140</v>
      </c>
      <c r="AU391" s="190" t="s">
        <v>81</v>
      </c>
      <c r="AV391" s="188" t="s">
        <v>81</v>
      </c>
      <c r="AW391" s="188" t="s">
        <v>32</v>
      </c>
      <c r="AX391" s="188" t="s">
        <v>71</v>
      </c>
      <c r="AY391" s="190" t="s">
        <v>127</v>
      </c>
    </row>
    <row r="392" s="28" customFormat="true" ht="16.5" hidden="false" customHeight="true" outlineLevel="0" collapsed="false">
      <c r="A392" s="23"/>
      <c r="B392" s="160"/>
      <c r="C392" s="197" t="s">
        <v>562</v>
      </c>
      <c r="D392" s="197" t="s">
        <v>224</v>
      </c>
      <c r="E392" s="198" t="s">
        <v>563</v>
      </c>
      <c r="F392" s="199" t="s">
        <v>564</v>
      </c>
      <c r="G392" s="200" t="s">
        <v>162</v>
      </c>
      <c r="H392" s="201" t="n">
        <v>11</v>
      </c>
      <c r="I392" s="202"/>
      <c r="J392" s="203" t="n">
        <f aca="false">ROUND(I392*H392,2)</f>
        <v>0</v>
      </c>
      <c r="K392" s="199" t="s">
        <v>133</v>
      </c>
      <c r="L392" s="204"/>
      <c r="M392" s="205"/>
      <c r="N392" s="206" t="s">
        <v>42</v>
      </c>
      <c r="O392" s="56"/>
      <c r="P392" s="170" t="n">
        <f aca="false">O392*H392</f>
        <v>0</v>
      </c>
      <c r="Q392" s="170" t="n">
        <v>0.045</v>
      </c>
      <c r="R392" s="170" t="n">
        <f aca="false">Q392*H392</f>
        <v>0.495</v>
      </c>
      <c r="S392" s="170" t="n">
        <v>0</v>
      </c>
      <c r="T392" s="171" t="n">
        <f aca="false">S392*H392</f>
        <v>0</v>
      </c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23"/>
      <c r="AR392" s="172" t="s">
        <v>181</v>
      </c>
      <c r="AT392" s="172" t="s">
        <v>224</v>
      </c>
      <c r="AU392" s="172" t="s">
        <v>81</v>
      </c>
      <c r="AY392" s="4" t="s">
        <v>127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4" t="s">
        <v>79</v>
      </c>
      <c r="BK392" s="173" t="n">
        <f aca="false">ROUND(I392*H392,2)</f>
        <v>0</v>
      </c>
      <c r="BL392" s="4" t="s">
        <v>134</v>
      </c>
      <c r="BM392" s="172" t="s">
        <v>565</v>
      </c>
    </row>
    <row r="393" s="28" customFormat="true" ht="12.8" hidden="false" customHeight="false" outlineLevel="0" collapsed="false">
      <c r="A393" s="23"/>
      <c r="B393" s="24"/>
      <c r="C393" s="23"/>
      <c r="D393" s="174" t="s">
        <v>136</v>
      </c>
      <c r="E393" s="23"/>
      <c r="F393" s="175" t="s">
        <v>564</v>
      </c>
      <c r="G393" s="23"/>
      <c r="H393" s="23"/>
      <c r="I393" s="176"/>
      <c r="J393" s="23"/>
      <c r="K393" s="23"/>
      <c r="L393" s="24"/>
      <c r="M393" s="177"/>
      <c r="N393" s="178"/>
      <c r="O393" s="56"/>
      <c r="P393" s="56"/>
      <c r="Q393" s="56"/>
      <c r="R393" s="56"/>
      <c r="S393" s="56"/>
      <c r="T393" s="57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23"/>
      <c r="AT393" s="4" t="s">
        <v>136</v>
      </c>
      <c r="AU393" s="4" t="s">
        <v>81</v>
      </c>
    </row>
    <row r="394" s="28" customFormat="true" ht="16.5" hidden="false" customHeight="true" outlineLevel="0" collapsed="false">
      <c r="A394" s="23"/>
      <c r="B394" s="160"/>
      <c r="C394" s="161" t="s">
        <v>566</v>
      </c>
      <c r="D394" s="161" t="s">
        <v>129</v>
      </c>
      <c r="E394" s="162" t="s">
        <v>567</v>
      </c>
      <c r="F394" s="163" t="s">
        <v>568</v>
      </c>
      <c r="G394" s="164" t="s">
        <v>162</v>
      </c>
      <c r="H394" s="165" t="n">
        <v>0</v>
      </c>
      <c r="I394" s="166"/>
      <c r="J394" s="167" t="n">
        <f aca="false">ROUND(I394*H394,2)</f>
        <v>0</v>
      </c>
      <c r="K394" s="163"/>
      <c r="L394" s="24"/>
      <c r="M394" s="168"/>
      <c r="N394" s="169" t="s">
        <v>42</v>
      </c>
      <c r="O394" s="56"/>
      <c r="P394" s="170" t="n">
        <f aca="false">O394*H394</f>
        <v>0</v>
      </c>
      <c r="Q394" s="170" t="n">
        <v>0.34613</v>
      </c>
      <c r="R394" s="170" t="n">
        <f aca="false">Q394*H394</f>
        <v>0</v>
      </c>
      <c r="S394" s="170" t="n">
        <v>0</v>
      </c>
      <c r="T394" s="171" t="n">
        <f aca="false">S394*H394</f>
        <v>0</v>
      </c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23"/>
      <c r="AR394" s="172" t="s">
        <v>134</v>
      </c>
      <c r="AT394" s="172" t="s">
        <v>129</v>
      </c>
      <c r="AU394" s="172" t="s">
        <v>81</v>
      </c>
      <c r="AY394" s="4" t="s">
        <v>127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4" t="s">
        <v>79</v>
      </c>
      <c r="BK394" s="173" t="n">
        <f aca="false">ROUND(I394*H394,2)</f>
        <v>0</v>
      </c>
      <c r="BL394" s="4" t="s">
        <v>134</v>
      </c>
      <c r="BM394" s="172" t="s">
        <v>569</v>
      </c>
    </row>
    <row r="395" s="28" customFormat="true" ht="12.8" hidden="false" customHeight="false" outlineLevel="0" collapsed="false">
      <c r="A395" s="23"/>
      <c r="B395" s="24"/>
      <c r="C395" s="23"/>
      <c r="D395" s="174" t="s">
        <v>136</v>
      </c>
      <c r="E395" s="23"/>
      <c r="F395" s="175" t="s">
        <v>568</v>
      </c>
      <c r="G395" s="23"/>
      <c r="H395" s="23"/>
      <c r="I395" s="176"/>
      <c r="J395" s="23"/>
      <c r="K395" s="23"/>
      <c r="L395" s="24"/>
      <c r="M395" s="177"/>
      <c r="N395" s="178"/>
      <c r="O395" s="56"/>
      <c r="P395" s="56"/>
      <c r="Q395" s="56"/>
      <c r="R395" s="56"/>
      <c r="S395" s="56"/>
      <c r="T395" s="57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23"/>
      <c r="AT395" s="4" t="s">
        <v>136</v>
      </c>
      <c r="AU395" s="4" t="s">
        <v>81</v>
      </c>
    </row>
    <row r="396" s="180" customFormat="true" ht="12.8" hidden="false" customHeight="false" outlineLevel="0" collapsed="false">
      <c r="B396" s="181"/>
      <c r="D396" s="174" t="s">
        <v>140</v>
      </c>
      <c r="E396" s="182"/>
      <c r="F396" s="183" t="s">
        <v>527</v>
      </c>
      <c r="H396" s="182"/>
      <c r="I396" s="184"/>
      <c r="L396" s="181"/>
      <c r="M396" s="185"/>
      <c r="N396" s="186"/>
      <c r="O396" s="186"/>
      <c r="P396" s="186"/>
      <c r="Q396" s="186"/>
      <c r="R396" s="186"/>
      <c r="S396" s="186"/>
      <c r="T396" s="187"/>
      <c r="AT396" s="182" t="s">
        <v>140</v>
      </c>
      <c r="AU396" s="182" t="s">
        <v>81</v>
      </c>
      <c r="AV396" s="180" t="s">
        <v>79</v>
      </c>
      <c r="AW396" s="180" t="s">
        <v>32</v>
      </c>
      <c r="AX396" s="180" t="s">
        <v>71</v>
      </c>
      <c r="AY396" s="182" t="s">
        <v>127</v>
      </c>
    </row>
    <row r="397" s="188" customFormat="true" ht="12.8" hidden="false" customHeight="false" outlineLevel="0" collapsed="false">
      <c r="B397" s="189"/>
      <c r="D397" s="174" t="s">
        <v>140</v>
      </c>
      <c r="E397" s="190"/>
      <c r="F397" s="191" t="s">
        <v>570</v>
      </c>
      <c r="H397" s="192" t="n">
        <v>3</v>
      </c>
      <c r="I397" s="193"/>
      <c r="L397" s="189"/>
      <c r="M397" s="194"/>
      <c r="N397" s="195"/>
      <c r="O397" s="195"/>
      <c r="P397" s="195"/>
      <c r="Q397" s="195"/>
      <c r="R397" s="195"/>
      <c r="S397" s="195"/>
      <c r="T397" s="196"/>
      <c r="AT397" s="190" t="s">
        <v>140</v>
      </c>
      <c r="AU397" s="190" t="s">
        <v>81</v>
      </c>
      <c r="AV397" s="188" t="s">
        <v>81</v>
      </c>
      <c r="AW397" s="188" t="s">
        <v>32</v>
      </c>
      <c r="AX397" s="188" t="s">
        <v>71</v>
      </c>
      <c r="AY397" s="190" t="s">
        <v>127</v>
      </c>
    </row>
    <row r="398" s="28" customFormat="true" ht="16.5" hidden="false" customHeight="true" outlineLevel="0" collapsed="false">
      <c r="A398" s="23"/>
      <c r="B398" s="160"/>
      <c r="C398" s="161" t="s">
        <v>571</v>
      </c>
      <c r="D398" s="161" t="s">
        <v>129</v>
      </c>
      <c r="E398" s="162" t="s">
        <v>572</v>
      </c>
      <c r="F398" s="163" t="s">
        <v>573</v>
      </c>
      <c r="G398" s="164" t="s">
        <v>176</v>
      </c>
      <c r="H398" s="165" t="n">
        <v>0</v>
      </c>
      <c r="I398" s="166"/>
      <c r="J398" s="167" t="n">
        <f aca="false">ROUND(I398*H398,2)</f>
        <v>0</v>
      </c>
      <c r="K398" s="163" t="s">
        <v>133</v>
      </c>
      <c r="L398" s="24"/>
      <c r="M398" s="168"/>
      <c r="N398" s="169" t="s">
        <v>42</v>
      </c>
      <c r="O398" s="56"/>
      <c r="P398" s="170" t="n">
        <f aca="false">O398*H398</f>
        <v>0</v>
      </c>
      <c r="Q398" s="170" t="n">
        <v>2.25634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23"/>
      <c r="AR398" s="172" t="s">
        <v>134</v>
      </c>
      <c r="AT398" s="172" t="s">
        <v>129</v>
      </c>
      <c r="AU398" s="172" t="s">
        <v>81</v>
      </c>
      <c r="AY398" s="4" t="s">
        <v>127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4" t="s">
        <v>79</v>
      </c>
      <c r="BK398" s="173" t="n">
        <f aca="false">ROUND(I398*H398,2)</f>
        <v>0</v>
      </c>
      <c r="BL398" s="4" t="s">
        <v>134</v>
      </c>
      <c r="BM398" s="172" t="s">
        <v>574</v>
      </c>
    </row>
    <row r="399" s="28" customFormat="true" ht="12.8" hidden="false" customHeight="false" outlineLevel="0" collapsed="false">
      <c r="A399" s="23"/>
      <c r="B399" s="24"/>
      <c r="C399" s="23"/>
      <c r="D399" s="174" t="s">
        <v>136</v>
      </c>
      <c r="E399" s="23"/>
      <c r="F399" s="175" t="s">
        <v>575</v>
      </c>
      <c r="G399" s="23"/>
      <c r="H399" s="23"/>
      <c r="I399" s="176"/>
      <c r="J399" s="23"/>
      <c r="K399" s="23"/>
      <c r="L399" s="24"/>
      <c r="M399" s="177"/>
      <c r="N399" s="178"/>
      <c r="O399" s="56"/>
      <c r="P399" s="56"/>
      <c r="Q399" s="56"/>
      <c r="R399" s="56"/>
      <c r="S399" s="56"/>
      <c r="T399" s="57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23"/>
      <c r="AT399" s="4" t="s">
        <v>136</v>
      </c>
      <c r="AU399" s="4" t="s">
        <v>81</v>
      </c>
    </row>
    <row r="400" s="180" customFormat="true" ht="12.8" hidden="false" customHeight="false" outlineLevel="0" collapsed="false">
      <c r="B400" s="181"/>
      <c r="D400" s="174" t="s">
        <v>140</v>
      </c>
      <c r="E400" s="182"/>
      <c r="F400" s="183" t="s">
        <v>527</v>
      </c>
      <c r="H400" s="182"/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140</v>
      </c>
      <c r="AU400" s="182" t="s">
        <v>81</v>
      </c>
      <c r="AV400" s="180" t="s">
        <v>79</v>
      </c>
      <c r="AW400" s="180" t="s">
        <v>32</v>
      </c>
      <c r="AX400" s="180" t="s">
        <v>71</v>
      </c>
      <c r="AY400" s="182" t="s">
        <v>127</v>
      </c>
    </row>
    <row r="401" s="188" customFormat="true" ht="12.8" hidden="false" customHeight="false" outlineLevel="0" collapsed="false">
      <c r="B401" s="189"/>
      <c r="D401" s="174" t="s">
        <v>140</v>
      </c>
      <c r="E401" s="190"/>
      <c r="F401" s="191" t="s">
        <v>576</v>
      </c>
      <c r="H401" s="192" t="n">
        <v>8.95</v>
      </c>
      <c r="I401" s="193"/>
      <c r="L401" s="189"/>
      <c r="M401" s="194"/>
      <c r="N401" s="195"/>
      <c r="O401" s="195"/>
      <c r="P401" s="195"/>
      <c r="Q401" s="195"/>
      <c r="R401" s="195"/>
      <c r="S401" s="195"/>
      <c r="T401" s="196"/>
      <c r="AT401" s="190" t="s">
        <v>140</v>
      </c>
      <c r="AU401" s="190" t="s">
        <v>81</v>
      </c>
      <c r="AV401" s="188" t="s">
        <v>81</v>
      </c>
      <c r="AW401" s="188" t="s">
        <v>32</v>
      </c>
      <c r="AX401" s="188" t="s">
        <v>71</v>
      </c>
      <c r="AY401" s="190" t="s">
        <v>127</v>
      </c>
    </row>
    <row r="402" s="28" customFormat="true" ht="21.75" hidden="false" customHeight="true" outlineLevel="0" collapsed="false">
      <c r="A402" s="23"/>
      <c r="B402" s="160"/>
      <c r="C402" s="161" t="s">
        <v>577</v>
      </c>
      <c r="D402" s="161" t="s">
        <v>129</v>
      </c>
      <c r="E402" s="162" t="s">
        <v>578</v>
      </c>
      <c r="F402" s="163" t="s">
        <v>579</v>
      </c>
      <c r="G402" s="164" t="s">
        <v>162</v>
      </c>
      <c r="H402" s="165" t="n">
        <v>0</v>
      </c>
      <c r="I402" s="166"/>
      <c r="J402" s="167" t="n">
        <f aca="false">ROUND(I402*H402,2)</f>
        <v>0</v>
      </c>
      <c r="K402" s="163" t="s">
        <v>133</v>
      </c>
      <c r="L402" s="24"/>
      <c r="M402" s="168"/>
      <c r="N402" s="169" t="s">
        <v>42</v>
      </c>
      <c r="O402" s="56"/>
      <c r="P402" s="170" t="n">
        <f aca="false">O402*H402</f>
        <v>0</v>
      </c>
      <c r="Q402" s="170" t="n">
        <v>0.00061</v>
      </c>
      <c r="R402" s="170" t="n">
        <f aca="false">Q402*H402</f>
        <v>0</v>
      </c>
      <c r="S402" s="170" t="n">
        <v>0</v>
      </c>
      <c r="T402" s="171" t="n">
        <f aca="false">S402*H402</f>
        <v>0</v>
      </c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23"/>
      <c r="AR402" s="172" t="s">
        <v>134</v>
      </c>
      <c r="AT402" s="172" t="s">
        <v>129</v>
      </c>
      <c r="AU402" s="172" t="s">
        <v>81</v>
      </c>
      <c r="AY402" s="4" t="s">
        <v>127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4" t="s">
        <v>79</v>
      </c>
      <c r="BK402" s="173" t="n">
        <f aca="false">ROUND(I402*H402,2)</f>
        <v>0</v>
      </c>
      <c r="BL402" s="4" t="s">
        <v>134</v>
      </c>
      <c r="BM402" s="172" t="s">
        <v>580</v>
      </c>
    </row>
    <row r="403" s="28" customFormat="true" ht="12.8" hidden="false" customHeight="false" outlineLevel="0" collapsed="false">
      <c r="A403" s="23"/>
      <c r="B403" s="24"/>
      <c r="C403" s="23"/>
      <c r="D403" s="174" t="s">
        <v>136</v>
      </c>
      <c r="E403" s="23"/>
      <c r="F403" s="175" t="s">
        <v>581</v>
      </c>
      <c r="G403" s="23"/>
      <c r="H403" s="23"/>
      <c r="I403" s="176"/>
      <c r="J403" s="23"/>
      <c r="K403" s="23"/>
      <c r="L403" s="24"/>
      <c r="M403" s="177"/>
      <c r="N403" s="178"/>
      <c r="O403" s="56"/>
      <c r="P403" s="56"/>
      <c r="Q403" s="56"/>
      <c r="R403" s="56"/>
      <c r="S403" s="56"/>
      <c r="T403" s="57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23"/>
      <c r="AT403" s="4" t="s">
        <v>136</v>
      </c>
      <c r="AU403" s="4" t="s">
        <v>81</v>
      </c>
    </row>
    <row r="404" s="180" customFormat="true" ht="12.8" hidden="false" customHeight="false" outlineLevel="0" collapsed="false">
      <c r="B404" s="181"/>
      <c r="D404" s="174" t="s">
        <v>140</v>
      </c>
      <c r="E404" s="182"/>
      <c r="F404" s="183" t="s">
        <v>368</v>
      </c>
      <c r="H404" s="182"/>
      <c r="I404" s="184"/>
      <c r="L404" s="181"/>
      <c r="M404" s="185"/>
      <c r="N404" s="186"/>
      <c r="O404" s="186"/>
      <c r="P404" s="186"/>
      <c r="Q404" s="186"/>
      <c r="R404" s="186"/>
      <c r="S404" s="186"/>
      <c r="T404" s="187"/>
      <c r="AT404" s="182" t="s">
        <v>140</v>
      </c>
      <c r="AU404" s="182" t="s">
        <v>81</v>
      </c>
      <c r="AV404" s="180" t="s">
        <v>79</v>
      </c>
      <c r="AW404" s="180" t="s">
        <v>32</v>
      </c>
      <c r="AX404" s="180" t="s">
        <v>71</v>
      </c>
      <c r="AY404" s="182" t="s">
        <v>127</v>
      </c>
    </row>
    <row r="405" s="188" customFormat="true" ht="12.8" hidden="false" customHeight="false" outlineLevel="0" collapsed="false">
      <c r="B405" s="189"/>
      <c r="D405" s="174" t="s">
        <v>140</v>
      </c>
      <c r="E405" s="190"/>
      <c r="F405" s="191" t="s">
        <v>582</v>
      </c>
      <c r="H405" s="192" t="n">
        <v>10</v>
      </c>
      <c r="I405" s="193"/>
      <c r="L405" s="189"/>
      <c r="M405" s="194"/>
      <c r="N405" s="195"/>
      <c r="O405" s="195"/>
      <c r="P405" s="195"/>
      <c r="Q405" s="195"/>
      <c r="R405" s="195"/>
      <c r="S405" s="195"/>
      <c r="T405" s="196"/>
      <c r="AT405" s="190" t="s">
        <v>140</v>
      </c>
      <c r="AU405" s="190" t="s">
        <v>81</v>
      </c>
      <c r="AV405" s="188" t="s">
        <v>81</v>
      </c>
      <c r="AW405" s="188" t="s">
        <v>32</v>
      </c>
      <c r="AX405" s="188" t="s">
        <v>71</v>
      </c>
      <c r="AY405" s="190" t="s">
        <v>127</v>
      </c>
    </row>
    <row r="406" s="28" customFormat="true" ht="16.5" hidden="false" customHeight="true" outlineLevel="0" collapsed="false">
      <c r="A406" s="23"/>
      <c r="B406" s="160"/>
      <c r="C406" s="161" t="s">
        <v>583</v>
      </c>
      <c r="D406" s="161" t="s">
        <v>129</v>
      </c>
      <c r="E406" s="162" t="s">
        <v>584</v>
      </c>
      <c r="F406" s="163" t="s">
        <v>585</v>
      </c>
      <c r="G406" s="164" t="s">
        <v>162</v>
      </c>
      <c r="H406" s="165" t="n">
        <v>0</v>
      </c>
      <c r="I406" s="166"/>
      <c r="J406" s="167" t="n">
        <f aca="false">ROUND(I406*H406,2)</f>
        <v>0</v>
      </c>
      <c r="K406" s="163" t="s">
        <v>133</v>
      </c>
      <c r="L406" s="24"/>
      <c r="M406" s="168"/>
      <c r="N406" s="169" t="s">
        <v>42</v>
      </c>
      <c r="O406" s="56"/>
      <c r="P406" s="170" t="n">
        <f aca="false">O406*H406</f>
        <v>0</v>
      </c>
      <c r="Q406" s="170" t="n">
        <v>0</v>
      </c>
      <c r="R406" s="170" t="n">
        <f aca="false">Q406*H406</f>
        <v>0</v>
      </c>
      <c r="S406" s="170" t="n">
        <v>0</v>
      </c>
      <c r="T406" s="171" t="n">
        <f aca="false">S406*H406</f>
        <v>0</v>
      </c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23"/>
      <c r="AR406" s="172" t="s">
        <v>134</v>
      </c>
      <c r="AT406" s="172" t="s">
        <v>129</v>
      </c>
      <c r="AU406" s="172" t="s">
        <v>81</v>
      </c>
      <c r="AY406" s="4" t="s">
        <v>127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4" t="s">
        <v>79</v>
      </c>
      <c r="BK406" s="173" t="n">
        <f aca="false">ROUND(I406*H406,2)</f>
        <v>0</v>
      </c>
      <c r="BL406" s="4" t="s">
        <v>134</v>
      </c>
      <c r="BM406" s="172" t="s">
        <v>586</v>
      </c>
    </row>
    <row r="407" s="28" customFormat="true" ht="12.8" hidden="false" customHeight="false" outlineLevel="0" collapsed="false">
      <c r="A407" s="23"/>
      <c r="B407" s="24"/>
      <c r="C407" s="23"/>
      <c r="D407" s="174" t="s">
        <v>136</v>
      </c>
      <c r="E407" s="23"/>
      <c r="F407" s="175" t="s">
        <v>587</v>
      </c>
      <c r="G407" s="23"/>
      <c r="H407" s="23"/>
      <c r="I407" s="176"/>
      <c r="J407" s="23"/>
      <c r="K407" s="23"/>
      <c r="L407" s="24"/>
      <c r="M407" s="177"/>
      <c r="N407" s="178"/>
      <c r="O407" s="56"/>
      <c r="P407" s="56"/>
      <c r="Q407" s="56"/>
      <c r="R407" s="56"/>
      <c r="S407" s="56"/>
      <c r="T407" s="57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23"/>
      <c r="AT407" s="4" t="s">
        <v>136</v>
      </c>
      <c r="AU407" s="4" t="s">
        <v>81</v>
      </c>
    </row>
    <row r="408" s="180" customFormat="true" ht="12.8" hidden="false" customHeight="false" outlineLevel="0" collapsed="false">
      <c r="B408" s="181"/>
      <c r="D408" s="174" t="s">
        <v>140</v>
      </c>
      <c r="E408" s="182"/>
      <c r="F408" s="183" t="s">
        <v>141</v>
      </c>
      <c r="H408" s="182"/>
      <c r="I408" s="184"/>
      <c r="L408" s="181"/>
      <c r="M408" s="185"/>
      <c r="N408" s="186"/>
      <c r="O408" s="186"/>
      <c r="P408" s="186"/>
      <c r="Q408" s="186"/>
      <c r="R408" s="186"/>
      <c r="S408" s="186"/>
      <c r="T408" s="187"/>
      <c r="AT408" s="182" t="s">
        <v>140</v>
      </c>
      <c r="AU408" s="182" t="s">
        <v>81</v>
      </c>
      <c r="AV408" s="180" t="s">
        <v>79</v>
      </c>
      <c r="AW408" s="180" t="s">
        <v>32</v>
      </c>
      <c r="AX408" s="180" t="s">
        <v>71</v>
      </c>
      <c r="AY408" s="182" t="s">
        <v>127</v>
      </c>
    </row>
    <row r="409" s="188" customFormat="true" ht="12.8" hidden="false" customHeight="false" outlineLevel="0" collapsed="false">
      <c r="B409" s="189"/>
      <c r="D409" s="174" t="s">
        <v>140</v>
      </c>
      <c r="E409" s="190"/>
      <c r="F409" s="191" t="s">
        <v>588</v>
      </c>
      <c r="H409" s="192" t="n">
        <v>10</v>
      </c>
      <c r="I409" s="193"/>
      <c r="L409" s="189"/>
      <c r="M409" s="194"/>
      <c r="N409" s="195"/>
      <c r="O409" s="195"/>
      <c r="P409" s="195"/>
      <c r="Q409" s="195"/>
      <c r="R409" s="195"/>
      <c r="S409" s="195"/>
      <c r="T409" s="196"/>
      <c r="AT409" s="190" t="s">
        <v>140</v>
      </c>
      <c r="AU409" s="190" t="s">
        <v>81</v>
      </c>
      <c r="AV409" s="188" t="s">
        <v>81</v>
      </c>
      <c r="AW409" s="188" t="s">
        <v>32</v>
      </c>
      <c r="AX409" s="188" t="s">
        <v>71</v>
      </c>
      <c r="AY409" s="190" t="s">
        <v>127</v>
      </c>
    </row>
    <row r="410" s="28" customFormat="true" ht="16.5" hidden="false" customHeight="true" outlineLevel="0" collapsed="false">
      <c r="A410" s="23"/>
      <c r="B410" s="160"/>
      <c r="C410" s="161" t="s">
        <v>589</v>
      </c>
      <c r="D410" s="161" t="s">
        <v>129</v>
      </c>
      <c r="E410" s="162" t="s">
        <v>590</v>
      </c>
      <c r="F410" s="163" t="s">
        <v>591</v>
      </c>
      <c r="G410" s="164" t="s">
        <v>176</v>
      </c>
      <c r="H410" s="165" t="n">
        <v>1.76</v>
      </c>
      <c r="I410" s="166"/>
      <c r="J410" s="167" t="n">
        <f aca="false">ROUND(I410*H410,2)</f>
        <v>0</v>
      </c>
      <c r="K410" s="163" t="s">
        <v>133</v>
      </c>
      <c r="L410" s="24"/>
      <c r="M410" s="168"/>
      <c r="N410" s="169" t="s">
        <v>42</v>
      </c>
      <c r="O410" s="56"/>
      <c r="P410" s="170" t="n">
        <f aca="false">O410*H410</f>
        <v>0</v>
      </c>
      <c r="Q410" s="170" t="n">
        <v>0</v>
      </c>
      <c r="R410" s="170" t="n">
        <f aca="false">Q410*H410</f>
        <v>0</v>
      </c>
      <c r="S410" s="170" t="n">
        <v>2</v>
      </c>
      <c r="T410" s="171" t="n">
        <f aca="false">S410*H410</f>
        <v>3.52</v>
      </c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23"/>
      <c r="AR410" s="172" t="s">
        <v>134</v>
      </c>
      <c r="AT410" s="172" t="s">
        <v>129</v>
      </c>
      <c r="AU410" s="172" t="s">
        <v>81</v>
      </c>
      <c r="AY410" s="4" t="s">
        <v>127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4" t="s">
        <v>79</v>
      </c>
      <c r="BK410" s="173" t="n">
        <f aca="false">ROUND(I410*H410,2)</f>
        <v>0</v>
      </c>
      <c r="BL410" s="4" t="s">
        <v>134</v>
      </c>
      <c r="BM410" s="172" t="s">
        <v>592</v>
      </c>
    </row>
    <row r="411" s="28" customFormat="true" ht="12.8" hidden="false" customHeight="false" outlineLevel="0" collapsed="false">
      <c r="A411" s="23"/>
      <c r="B411" s="24"/>
      <c r="C411" s="23"/>
      <c r="D411" s="174" t="s">
        <v>136</v>
      </c>
      <c r="E411" s="23"/>
      <c r="F411" s="175" t="s">
        <v>593</v>
      </c>
      <c r="G411" s="23"/>
      <c r="H411" s="23"/>
      <c r="I411" s="176"/>
      <c r="J411" s="23"/>
      <c r="K411" s="23"/>
      <c r="L411" s="24"/>
      <c r="M411" s="177"/>
      <c r="N411" s="178"/>
      <c r="O411" s="56"/>
      <c r="P411" s="56"/>
      <c r="Q411" s="56"/>
      <c r="R411" s="56"/>
      <c r="S411" s="56"/>
      <c r="T411" s="57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23"/>
      <c r="AT411" s="4" t="s">
        <v>136</v>
      </c>
      <c r="AU411" s="4" t="s">
        <v>81</v>
      </c>
    </row>
    <row r="412" s="180" customFormat="true" ht="12.8" hidden="false" customHeight="false" outlineLevel="0" collapsed="false">
      <c r="B412" s="181"/>
      <c r="D412" s="174" t="s">
        <v>140</v>
      </c>
      <c r="E412" s="182"/>
      <c r="F412" s="183" t="s">
        <v>193</v>
      </c>
      <c r="H412" s="182"/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140</v>
      </c>
      <c r="AU412" s="182" t="s">
        <v>81</v>
      </c>
      <c r="AV412" s="180" t="s">
        <v>79</v>
      </c>
      <c r="AW412" s="180" t="s">
        <v>32</v>
      </c>
      <c r="AX412" s="180" t="s">
        <v>71</v>
      </c>
      <c r="AY412" s="182" t="s">
        <v>127</v>
      </c>
    </row>
    <row r="413" s="188" customFormat="true" ht="12.8" hidden="false" customHeight="false" outlineLevel="0" collapsed="false">
      <c r="B413" s="189"/>
      <c r="D413" s="174" t="s">
        <v>140</v>
      </c>
      <c r="E413" s="190"/>
      <c r="F413" s="191" t="s">
        <v>594</v>
      </c>
      <c r="H413" s="192" t="n">
        <v>1.76</v>
      </c>
      <c r="I413" s="193"/>
      <c r="L413" s="189"/>
      <c r="M413" s="194"/>
      <c r="N413" s="195"/>
      <c r="O413" s="195"/>
      <c r="P413" s="195"/>
      <c r="Q413" s="195"/>
      <c r="R413" s="195"/>
      <c r="S413" s="195"/>
      <c r="T413" s="196"/>
      <c r="AT413" s="190" t="s">
        <v>140</v>
      </c>
      <c r="AU413" s="190" t="s">
        <v>81</v>
      </c>
      <c r="AV413" s="188" t="s">
        <v>81</v>
      </c>
      <c r="AW413" s="188" t="s">
        <v>32</v>
      </c>
      <c r="AX413" s="188" t="s">
        <v>71</v>
      </c>
      <c r="AY413" s="190" t="s">
        <v>127</v>
      </c>
    </row>
    <row r="414" s="28" customFormat="true" ht="16.5" hidden="false" customHeight="true" outlineLevel="0" collapsed="false">
      <c r="A414" s="23"/>
      <c r="B414" s="160"/>
      <c r="C414" s="161" t="s">
        <v>595</v>
      </c>
      <c r="D414" s="161" t="s">
        <v>129</v>
      </c>
      <c r="E414" s="162" t="s">
        <v>596</v>
      </c>
      <c r="F414" s="163" t="s">
        <v>597</v>
      </c>
      <c r="G414" s="164" t="s">
        <v>176</v>
      </c>
      <c r="H414" s="165" t="n">
        <v>0.3</v>
      </c>
      <c r="I414" s="166"/>
      <c r="J414" s="167" t="n">
        <f aca="false">ROUND(I414*H414,2)</f>
        <v>0</v>
      </c>
      <c r="K414" s="163" t="s">
        <v>133</v>
      </c>
      <c r="L414" s="24"/>
      <c r="M414" s="168"/>
      <c r="N414" s="169" t="s">
        <v>42</v>
      </c>
      <c r="O414" s="56"/>
      <c r="P414" s="170" t="n">
        <f aca="false">O414*H414</f>
        <v>0</v>
      </c>
      <c r="Q414" s="170" t="n">
        <v>0</v>
      </c>
      <c r="R414" s="170" t="n">
        <f aca="false">Q414*H414</f>
        <v>0</v>
      </c>
      <c r="S414" s="170" t="n">
        <v>2.2</v>
      </c>
      <c r="T414" s="171" t="n">
        <f aca="false">S414*H414</f>
        <v>0.66</v>
      </c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23"/>
      <c r="AR414" s="172" t="s">
        <v>134</v>
      </c>
      <c r="AT414" s="172" t="s">
        <v>129</v>
      </c>
      <c r="AU414" s="172" t="s">
        <v>81</v>
      </c>
      <c r="AY414" s="4" t="s">
        <v>127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4" t="s">
        <v>79</v>
      </c>
      <c r="BK414" s="173" t="n">
        <f aca="false">ROUND(I414*H414,2)</f>
        <v>0</v>
      </c>
      <c r="BL414" s="4" t="s">
        <v>134</v>
      </c>
      <c r="BM414" s="172" t="s">
        <v>598</v>
      </c>
    </row>
    <row r="415" s="28" customFormat="true" ht="12.8" hidden="false" customHeight="false" outlineLevel="0" collapsed="false">
      <c r="A415" s="23"/>
      <c r="B415" s="24"/>
      <c r="C415" s="23"/>
      <c r="D415" s="174" t="s">
        <v>136</v>
      </c>
      <c r="E415" s="23"/>
      <c r="F415" s="175" t="s">
        <v>599</v>
      </c>
      <c r="G415" s="23"/>
      <c r="H415" s="23"/>
      <c r="I415" s="176"/>
      <c r="J415" s="23"/>
      <c r="K415" s="23"/>
      <c r="L415" s="24"/>
      <c r="M415" s="177"/>
      <c r="N415" s="178"/>
      <c r="O415" s="56"/>
      <c r="P415" s="56"/>
      <c r="Q415" s="56"/>
      <c r="R415" s="56"/>
      <c r="S415" s="56"/>
      <c r="T415" s="57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23"/>
      <c r="AT415" s="4" t="s">
        <v>136</v>
      </c>
      <c r="AU415" s="4" t="s">
        <v>81</v>
      </c>
    </row>
    <row r="416" s="180" customFormat="true" ht="12.8" hidden="false" customHeight="false" outlineLevel="0" collapsed="false">
      <c r="B416" s="181"/>
      <c r="D416" s="174" t="s">
        <v>140</v>
      </c>
      <c r="E416" s="182"/>
      <c r="F416" s="183" t="s">
        <v>141</v>
      </c>
      <c r="H416" s="182"/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140</v>
      </c>
      <c r="AU416" s="182" t="s">
        <v>81</v>
      </c>
      <c r="AV416" s="180" t="s">
        <v>79</v>
      </c>
      <c r="AW416" s="180" t="s">
        <v>32</v>
      </c>
      <c r="AX416" s="180" t="s">
        <v>71</v>
      </c>
      <c r="AY416" s="182" t="s">
        <v>127</v>
      </c>
    </row>
    <row r="417" s="188" customFormat="true" ht="12.8" hidden="false" customHeight="false" outlineLevel="0" collapsed="false">
      <c r="B417" s="189"/>
      <c r="D417" s="174" t="s">
        <v>140</v>
      </c>
      <c r="E417" s="190"/>
      <c r="F417" s="191" t="s">
        <v>600</v>
      </c>
      <c r="H417" s="192" t="n">
        <v>0.3</v>
      </c>
      <c r="I417" s="193"/>
      <c r="L417" s="189"/>
      <c r="M417" s="194"/>
      <c r="N417" s="195"/>
      <c r="O417" s="195"/>
      <c r="P417" s="195"/>
      <c r="Q417" s="195"/>
      <c r="R417" s="195"/>
      <c r="S417" s="195"/>
      <c r="T417" s="196"/>
      <c r="AT417" s="190" t="s">
        <v>140</v>
      </c>
      <c r="AU417" s="190" t="s">
        <v>81</v>
      </c>
      <c r="AV417" s="188" t="s">
        <v>81</v>
      </c>
      <c r="AW417" s="188" t="s">
        <v>32</v>
      </c>
      <c r="AX417" s="188" t="s">
        <v>71</v>
      </c>
      <c r="AY417" s="190" t="s">
        <v>127</v>
      </c>
    </row>
    <row r="418" s="28" customFormat="true" ht="16.5" hidden="false" customHeight="true" outlineLevel="0" collapsed="false">
      <c r="A418" s="23"/>
      <c r="B418" s="160"/>
      <c r="C418" s="161" t="s">
        <v>601</v>
      </c>
      <c r="D418" s="161" t="s">
        <v>129</v>
      </c>
      <c r="E418" s="162" t="s">
        <v>602</v>
      </c>
      <c r="F418" s="163" t="s">
        <v>603</v>
      </c>
      <c r="G418" s="164" t="s">
        <v>145</v>
      </c>
      <c r="H418" s="165" t="n">
        <v>1</v>
      </c>
      <c r="I418" s="166"/>
      <c r="J418" s="167" t="n">
        <f aca="false">ROUND(I418*H418,2)</f>
        <v>0</v>
      </c>
      <c r="K418" s="163" t="s">
        <v>133</v>
      </c>
      <c r="L418" s="24"/>
      <c r="M418" s="168"/>
      <c r="N418" s="169" t="s">
        <v>42</v>
      </c>
      <c r="O418" s="56"/>
      <c r="P418" s="170" t="n">
        <f aca="false">O418*H418</f>
        <v>0</v>
      </c>
      <c r="Q418" s="170" t="n">
        <v>0</v>
      </c>
      <c r="R418" s="170" t="n">
        <f aca="false">Q418*H418</f>
        <v>0</v>
      </c>
      <c r="S418" s="170" t="n">
        <v>0.082</v>
      </c>
      <c r="T418" s="171" t="n">
        <f aca="false">S418*H418</f>
        <v>0.082</v>
      </c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23"/>
      <c r="AR418" s="172" t="s">
        <v>134</v>
      </c>
      <c r="AT418" s="172" t="s">
        <v>129</v>
      </c>
      <c r="AU418" s="172" t="s">
        <v>81</v>
      </c>
      <c r="AY418" s="4" t="s">
        <v>127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4" t="s">
        <v>79</v>
      </c>
      <c r="BK418" s="173" t="n">
        <f aca="false">ROUND(I418*H418,2)</f>
        <v>0</v>
      </c>
      <c r="BL418" s="4" t="s">
        <v>134</v>
      </c>
      <c r="BM418" s="172" t="s">
        <v>604</v>
      </c>
    </row>
    <row r="419" s="28" customFormat="true" ht="12.8" hidden="false" customHeight="false" outlineLevel="0" collapsed="false">
      <c r="A419" s="23"/>
      <c r="B419" s="24"/>
      <c r="C419" s="23"/>
      <c r="D419" s="174" t="s">
        <v>136</v>
      </c>
      <c r="E419" s="23"/>
      <c r="F419" s="175" t="s">
        <v>605</v>
      </c>
      <c r="G419" s="23"/>
      <c r="H419" s="23"/>
      <c r="I419" s="176"/>
      <c r="J419" s="23"/>
      <c r="K419" s="23"/>
      <c r="L419" s="24"/>
      <c r="M419" s="177"/>
      <c r="N419" s="178"/>
      <c r="O419" s="56"/>
      <c r="P419" s="56"/>
      <c r="Q419" s="56"/>
      <c r="R419" s="56"/>
      <c r="S419" s="56"/>
      <c r="T419" s="57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23"/>
      <c r="AT419" s="4" t="s">
        <v>136</v>
      </c>
      <c r="AU419" s="4" t="s">
        <v>81</v>
      </c>
    </row>
    <row r="420" s="28" customFormat="true" ht="12.8" hidden="false" customHeight="false" outlineLevel="0" collapsed="false">
      <c r="A420" s="23"/>
      <c r="B420" s="24"/>
      <c r="C420" s="23"/>
      <c r="D420" s="174" t="s">
        <v>138</v>
      </c>
      <c r="E420" s="23"/>
      <c r="F420" s="179" t="s">
        <v>606</v>
      </c>
      <c r="G420" s="23"/>
      <c r="H420" s="23"/>
      <c r="I420" s="176"/>
      <c r="J420" s="23"/>
      <c r="K420" s="23"/>
      <c r="L420" s="24"/>
      <c r="M420" s="177"/>
      <c r="N420" s="178"/>
      <c r="O420" s="56"/>
      <c r="P420" s="56"/>
      <c r="Q420" s="56"/>
      <c r="R420" s="56"/>
      <c r="S420" s="56"/>
      <c r="T420" s="57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23"/>
      <c r="AT420" s="4" t="s">
        <v>138</v>
      </c>
      <c r="AU420" s="4" t="s">
        <v>81</v>
      </c>
    </row>
    <row r="421" s="180" customFormat="true" ht="12.8" hidden="false" customHeight="false" outlineLevel="0" collapsed="false">
      <c r="B421" s="181"/>
      <c r="D421" s="174" t="s">
        <v>140</v>
      </c>
      <c r="E421" s="182"/>
      <c r="F421" s="183" t="s">
        <v>506</v>
      </c>
      <c r="H421" s="182"/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140</v>
      </c>
      <c r="AU421" s="182" t="s">
        <v>81</v>
      </c>
      <c r="AV421" s="180" t="s">
        <v>79</v>
      </c>
      <c r="AW421" s="180" t="s">
        <v>32</v>
      </c>
      <c r="AX421" s="180" t="s">
        <v>71</v>
      </c>
      <c r="AY421" s="182" t="s">
        <v>127</v>
      </c>
    </row>
    <row r="422" s="188" customFormat="true" ht="12.8" hidden="false" customHeight="false" outlineLevel="0" collapsed="false">
      <c r="B422" s="189"/>
      <c r="D422" s="174" t="s">
        <v>140</v>
      </c>
      <c r="E422" s="190"/>
      <c r="F422" s="191" t="s">
        <v>607</v>
      </c>
      <c r="H422" s="192" t="n">
        <v>1</v>
      </c>
      <c r="I422" s="193"/>
      <c r="L422" s="189"/>
      <c r="M422" s="194"/>
      <c r="N422" s="195"/>
      <c r="O422" s="195"/>
      <c r="P422" s="195"/>
      <c r="Q422" s="195"/>
      <c r="R422" s="195"/>
      <c r="S422" s="195"/>
      <c r="T422" s="196"/>
      <c r="AT422" s="190" t="s">
        <v>140</v>
      </c>
      <c r="AU422" s="190" t="s">
        <v>81</v>
      </c>
      <c r="AV422" s="188" t="s">
        <v>81</v>
      </c>
      <c r="AW422" s="188" t="s">
        <v>32</v>
      </c>
      <c r="AX422" s="188" t="s">
        <v>71</v>
      </c>
      <c r="AY422" s="190" t="s">
        <v>127</v>
      </c>
    </row>
    <row r="423" s="28" customFormat="true" ht="16.5" hidden="false" customHeight="true" outlineLevel="0" collapsed="false">
      <c r="A423" s="23"/>
      <c r="B423" s="160"/>
      <c r="C423" s="161" t="s">
        <v>608</v>
      </c>
      <c r="D423" s="161" t="s">
        <v>129</v>
      </c>
      <c r="E423" s="162" t="s">
        <v>609</v>
      </c>
      <c r="F423" s="163" t="s">
        <v>610</v>
      </c>
      <c r="G423" s="164" t="s">
        <v>145</v>
      </c>
      <c r="H423" s="165" t="n">
        <v>2</v>
      </c>
      <c r="I423" s="166"/>
      <c r="J423" s="167" t="n">
        <f aca="false">ROUND(I423*H423,2)</f>
        <v>0</v>
      </c>
      <c r="K423" s="163" t="s">
        <v>133</v>
      </c>
      <c r="L423" s="24"/>
      <c r="M423" s="168"/>
      <c r="N423" s="169" t="s">
        <v>42</v>
      </c>
      <c r="O423" s="56"/>
      <c r="P423" s="170" t="n">
        <f aca="false">O423*H423</f>
        <v>0</v>
      </c>
      <c r="Q423" s="170" t="n">
        <v>0</v>
      </c>
      <c r="R423" s="170" t="n">
        <f aca="false">Q423*H423</f>
        <v>0</v>
      </c>
      <c r="S423" s="170" t="n">
        <v>0.004</v>
      </c>
      <c r="T423" s="171" t="n">
        <f aca="false">S423*H423</f>
        <v>0.008</v>
      </c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23"/>
      <c r="AR423" s="172" t="s">
        <v>134</v>
      </c>
      <c r="AT423" s="172" t="s">
        <v>129</v>
      </c>
      <c r="AU423" s="172" t="s">
        <v>81</v>
      </c>
      <c r="AY423" s="4" t="s">
        <v>127</v>
      </c>
      <c r="BE423" s="173" t="n">
        <f aca="false">IF(N423="základní",J423,0)</f>
        <v>0</v>
      </c>
      <c r="BF423" s="173" t="n">
        <f aca="false">IF(N423="snížená",J423,0)</f>
        <v>0</v>
      </c>
      <c r="BG423" s="173" t="n">
        <f aca="false">IF(N423="zákl. přenesená",J423,0)</f>
        <v>0</v>
      </c>
      <c r="BH423" s="173" t="n">
        <f aca="false">IF(N423="sníž. přenesená",J423,0)</f>
        <v>0</v>
      </c>
      <c r="BI423" s="173" t="n">
        <f aca="false">IF(N423="nulová",J423,0)</f>
        <v>0</v>
      </c>
      <c r="BJ423" s="4" t="s">
        <v>79</v>
      </c>
      <c r="BK423" s="173" t="n">
        <f aca="false">ROUND(I423*H423,2)</f>
        <v>0</v>
      </c>
      <c r="BL423" s="4" t="s">
        <v>134</v>
      </c>
      <c r="BM423" s="172" t="s">
        <v>611</v>
      </c>
    </row>
    <row r="424" s="28" customFormat="true" ht="12.8" hidden="false" customHeight="false" outlineLevel="0" collapsed="false">
      <c r="A424" s="23"/>
      <c r="B424" s="24"/>
      <c r="C424" s="23"/>
      <c r="D424" s="174" t="s">
        <v>136</v>
      </c>
      <c r="E424" s="23"/>
      <c r="F424" s="175" t="s">
        <v>612</v>
      </c>
      <c r="G424" s="23"/>
      <c r="H424" s="23"/>
      <c r="I424" s="176"/>
      <c r="J424" s="23"/>
      <c r="K424" s="23"/>
      <c r="L424" s="24"/>
      <c r="M424" s="177"/>
      <c r="N424" s="178"/>
      <c r="O424" s="56"/>
      <c r="P424" s="56"/>
      <c r="Q424" s="56"/>
      <c r="R424" s="56"/>
      <c r="S424" s="56"/>
      <c r="T424" s="57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23"/>
      <c r="AT424" s="4" t="s">
        <v>136</v>
      </c>
      <c r="AU424" s="4" t="s">
        <v>81</v>
      </c>
    </row>
    <row r="425" s="28" customFormat="true" ht="12.8" hidden="false" customHeight="false" outlineLevel="0" collapsed="false">
      <c r="A425" s="23"/>
      <c r="B425" s="24"/>
      <c r="C425" s="23"/>
      <c r="D425" s="174" t="s">
        <v>138</v>
      </c>
      <c r="E425" s="23"/>
      <c r="F425" s="179" t="s">
        <v>613</v>
      </c>
      <c r="G425" s="23"/>
      <c r="H425" s="23"/>
      <c r="I425" s="176"/>
      <c r="J425" s="23"/>
      <c r="K425" s="23"/>
      <c r="L425" s="24"/>
      <c r="M425" s="177"/>
      <c r="N425" s="178"/>
      <c r="O425" s="56"/>
      <c r="P425" s="56"/>
      <c r="Q425" s="56"/>
      <c r="R425" s="56"/>
      <c r="S425" s="56"/>
      <c r="T425" s="57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23"/>
      <c r="AT425" s="4" t="s">
        <v>138</v>
      </c>
      <c r="AU425" s="4" t="s">
        <v>81</v>
      </c>
    </row>
    <row r="426" s="180" customFormat="true" ht="12.8" hidden="false" customHeight="false" outlineLevel="0" collapsed="false">
      <c r="B426" s="181"/>
      <c r="D426" s="174" t="s">
        <v>140</v>
      </c>
      <c r="E426" s="182"/>
      <c r="F426" s="183" t="s">
        <v>506</v>
      </c>
      <c r="H426" s="182"/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140</v>
      </c>
      <c r="AU426" s="182" t="s">
        <v>81</v>
      </c>
      <c r="AV426" s="180" t="s">
        <v>79</v>
      </c>
      <c r="AW426" s="180" t="s">
        <v>32</v>
      </c>
      <c r="AX426" s="180" t="s">
        <v>71</v>
      </c>
      <c r="AY426" s="182" t="s">
        <v>127</v>
      </c>
    </row>
    <row r="427" s="188" customFormat="true" ht="12.8" hidden="false" customHeight="false" outlineLevel="0" collapsed="false">
      <c r="B427" s="189"/>
      <c r="D427" s="174" t="s">
        <v>140</v>
      </c>
      <c r="E427" s="190"/>
      <c r="F427" s="191" t="s">
        <v>614</v>
      </c>
      <c r="H427" s="192" t="n">
        <v>2</v>
      </c>
      <c r="I427" s="193"/>
      <c r="L427" s="189"/>
      <c r="M427" s="194"/>
      <c r="N427" s="195"/>
      <c r="O427" s="195"/>
      <c r="P427" s="195"/>
      <c r="Q427" s="195"/>
      <c r="R427" s="195"/>
      <c r="S427" s="195"/>
      <c r="T427" s="196"/>
      <c r="AT427" s="190" t="s">
        <v>140</v>
      </c>
      <c r="AU427" s="190" t="s">
        <v>81</v>
      </c>
      <c r="AV427" s="188" t="s">
        <v>81</v>
      </c>
      <c r="AW427" s="188" t="s">
        <v>32</v>
      </c>
      <c r="AX427" s="188" t="s">
        <v>71</v>
      </c>
      <c r="AY427" s="190" t="s">
        <v>127</v>
      </c>
    </row>
    <row r="428" s="28" customFormat="true" ht="16.5" hidden="false" customHeight="true" outlineLevel="0" collapsed="false">
      <c r="A428" s="23"/>
      <c r="B428" s="160"/>
      <c r="C428" s="161" t="s">
        <v>615</v>
      </c>
      <c r="D428" s="161" t="s">
        <v>129</v>
      </c>
      <c r="E428" s="162" t="s">
        <v>616</v>
      </c>
      <c r="F428" s="163" t="s">
        <v>617</v>
      </c>
      <c r="G428" s="164" t="s">
        <v>145</v>
      </c>
      <c r="H428" s="165" t="n">
        <v>32</v>
      </c>
      <c r="I428" s="166"/>
      <c r="J428" s="167" t="n">
        <f aca="false">ROUND(I428*H428,2)</f>
        <v>0</v>
      </c>
      <c r="K428" s="163" t="s">
        <v>133</v>
      </c>
      <c r="L428" s="24"/>
      <c r="M428" s="168"/>
      <c r="N428" s="169" t="s">
        <v>42</v>
      </c>
      <c r="O428" s="56"/>
      <c r="P428" s="170" t="n">
        <f aca="false">O428*H428</f>
        <v>0</v>
      </c>
      <c r="Q428" s="170" t="n">
        <v>0</v>
      </c>
      <c r="R428" s="170" t="n">
        <f aca="false">Q428*H428</f>
        <v>0</v>
      </c>
      <c r="S428" s="170" t="n">
        <v>0.0657</v>
      </c>
      <c r="T428" s="171" t="n">
        <f aca="false">S428*H428</f>
        <v>2.1024</v>
      </c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23"/>
      <c r="AR428" s="172" t="s">
        <v>134</v>
      </c>
      <c r="AT428" s="172" t="s">
        <v>129</v>
      </c>
      <c r="AU428" s="172" t="s">
        <v>81</v>
      </c>
      <c r="AY428" s="4" t="s">
        <v>127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4" t="s">
        <v>79</v>
      </c>
      <c r="BK428" s="173" t="n">
        <f aca="false">ROUND(I428*H428,2)</f>
        <v>0</v>
      </c>
      <c r="BL428" s="4" t="s">
        <v>134</v>
      </c>
      <c r="BM428" s="172" t="s">
        <v>618</v>
      </c>
    </row>
    <row r="429" s="28" customFormat="true" ht="12.8" hidden="false" customHeight="false" outlineLevel="0" collapsed="false">
      <c r="A429" s="23"/>
      <c r="B429" s="24"/>
      <c r="C429" s="23"/>
      <c r="D429" s="174" t="s">
        <v>136</v>
      </c>
      <c r="E429" s="23"/>
      <c r="F429" s="175" t="s">
        <v>619</v>
      </c>
      <c r="G429" s="23"/>
      <c r="H429" s="23"/>
      <c r="I429" s="176"/>
      <c r="J429" s="23"/>
      <c r="K429" s="23"/>
      <c r="L429" s="24"/>
      <c r="M429" s="177"/>
      <c r="N429" s="178"/>
      <c r="O429" s="56"/>
      <c r="P429" s="56"/>
      <c r="Q429" s="56"/>
      <c r="R429" s="56"/>
      <c r="S429" s="56"/>
      <c r="T429" s="57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23"/>
      <c r="AT429" s="4" t="s">
        <v>136</v>
      </c>
      <c r="AU429" s="4" t="s">
        <v>81</v>
      </c>
    </row>
    <row r="430" s="28" customFormat="true" ht="12.8" hidden="false" customHeight="false" outlineLevel="0" collapsed="false">
      <c r="A430" s="23"/>
      <c r="B430" s="24"/>
      <c r="C430" s="23"/>
      <c r="D430" s="174" t="s">
        <v>138</v>
      </c>
      <c r="E430" s="23"/>
      <c r="F430" s="179" t="s">
        <v>620</v>
      </c>
      <c r="G430" s="23"/>
      <c r="H430" s="23"/>
      <c r="I430" s="176"/>
      <c r="J430" s="23"/>
      <c r="K430" s="23"/>
      <c r="L430" s="24"/>
      <c r="M430" s="177"/>
      <c r="N430" s="178"/>
      <c r="O430" s="56"/>
      <c r="P430" s="56"/>
      <c r="Q430" s="56"/>
      <c r="R430" s="56"/>
      <c r="S430" s="56"/>
      <c r="T430" s="57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T430" s="4" t="s">
        <v>138</v>
      </c>
      <c r="AU430" s="4" t="s">
        <v>81</v>
      </c>
    </row>
    <row r="431" s="180" customFormat="true" ht="12.8" hidden="false" customHeight="false" outlineLevel="0" collapsed="false">
      <c r="B431" s="181"/>
      <c r="D431" s="174" t="s">
        <v>140</v>
      </c>
      <c r="E431" s="182"/>
      <c r="F431" s="183" t="s">
        <v>193</v>
      </c>
      <c r="H431" s="182"/>
      <c r="I431" s="184"/>
      <c r="L431" s="181"/>
      <c r="M431" s="185"/>
      <c r="N431" s="186"/>
      <c r="O431" s="186"/>
      <c r="P431" s="186"/>
      <c r="Q431" s="186"/>
      <c r="R431" s="186"/>
      <c r="S431" s="186"/>
      <c r="T431" s="187"/>
      <c r="AT431" s="182" t="s">
        <v>140</v>
      </c>
      <c r="AU431" s="182" t="s">
        <v>81</v>
      </c>
      <c r="AV431" s="180" t="s">
        <v>79</v>
      </c>
      <c r="AW431" s="180" t="s">
        <v>32</v>
      </c>
      <c r="AX431" s="180" t="s">
        <v>71</v>
      </c>
      <c r="AY431" s="182" t="s">
        <v>127</v>
      </c>
    </row>
    <row r="432" s="188" customFormat="true" ht="12.8" hidden="false" customHeight="false" outlineLevel="0" collapsed="false">
      <c r="B432" s="189"/>
      <c r="D432" s="174" t="s">
        <v>140</v>
      </c>
      <c r="E432" s="190"/>
      <c r="F432" s="191" t="s">
        <v>621</v>
      </c>
      <c r="H432" s="192" t="n">
        <v>32</v>
      </c>
      <c r="I432" s="193"/>
      <c r="L432" s="189"/>
      <c r="M432" s="194"/>
      <c r="N432" s="195"/>
      <c r="O432" s="195"/>
      <c r="P432" s="195"/>
      <c r="Q432" s="195"/>
      <c r="R432" s="195"/>
      <c r="S432" s="195"/>
      <c r="T432" s="196"/>
      <c r="AT432" s="190" t="s">
        <v>140</v>
      </c>
      <c r="AU432" s="190" t="s">
        <v>81</v>
      </c>
      <c r="AV432" s="188" t="s">
        <v>81</v>
      </c>
      <c r="AW432" s="188" t="s">
        <v>32</v>
      </c>
      <c r="AX432" s="188" t="s">
        <v>71</v>
      </c>
      <c r="AY432" s="190" t="s">
        <v>127</v>
      </c>
    </row>
    <row r="433" s="28" customFormat="true" ht="16.5" hidden="false" customHeight="true" outlineLevel="0" collapsed="false">
      <c r="A433" s="23"/>
      <c r="B433" s="160"/>
      <c r="C433" s="161" t="s">
        <v>622</v>
      </c>
      <c r="D433" s="161" t="s">
        <v>129</v>
      </c>
      <c r="E433" s="162" t="s">
        <v>623</v>
      </c>
      <c r="F433" s="163" t="s">
        <v>624</v>
      </c>
      <c r="G433" s="164" t="s">
        <v>162</v>
      </c>
      <c r="H433" s="165" t="n">
        <v>78.5</v>
      </c>
      <c r="I433" s="166"/>
      <c r="J433" s="167" t="n">
        <f aca="false">ROUND(I433*H433,2)</f>
        <v>0</v>
      </c>
      <c r="K433" s="163" t="s">
        <v>133</v>
      </c>
      <c r="L433" s="24"/>
      <c r="M433" s="168"/>
      <c r="N433" s="169" t="s">
        <v>42</v>
      </c>
      <c r="O433" s="56"/>
      <c r="P433" s="170" t="n">
        <f aca="false">O433*H433</f>
        <v>0</v>
      </c>
      <c r="Q433" s="170" t="n">
        <v>0</v>
      </c>
      <c r="R433" s="170" t="n">
        <f aca="false">Q433*H433</f>
        <v>0</v>
      </c>
      <c r="S433" s="170" t="n">
        <v>0.00248</v>
      </c>
      <c r="T433" s="171" t="n">
        <f aca="false">S433*H433</f>
        <v>0.19468</v>
      </c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23"/>
      <c r="AR433" s="172" t="s">
        <v>134</v>
      </c>
      <c r="AT433" s="172" t="s">
        <v>129</v>
      </c>
      <c r="AU433" s="172" t="s">
        <v>81</v>
      </c>
      <c r="AY433" s="4" t="s">
        <v>127</v>
      </c>
      <c r="BE433" s="173" t="n">
        <f aca="false">IF(N433="základní",J433,0)</f>
        <v>0</v>
      </c>
      <c r="BF433" s="173" t="n">
        <f aca="false">IF(N433="snížená",J433,0)</f>
        <v>0</v>
      </c>
      <c r="BG433" s="173" t="n">
        <f aca="false">IF(N433="zákl. přenesená",J433,0)</f>
        <v>0</v>
      </c>
      <c r="BH433" s="173" t="n">
        <f aca="false">IF(N433="sníž. přenesená",J433,0)</f>
        <v>0</v>
      </c>
      <c r="BI433" s="173" t="n">
        <f aca="false">IF(N433="nulová",J433,0)</f>
        <v>0</v>
      </c>
      <c r="BJ433" s="4" t="s">
        <v>79</v>
      </c>
      <c r="BK433" s="173" t="n">
        <f aca="false">ROUND(I433*H433,2)</f>
        <v>0</v>
      </c>
      <c r="BL433" s="4" t="s">
        <v>134</v>
      </c>
      <c r="BM433" s="172" t="s">
        <v>625</v>
      </c>
    </row>
    <row r="434" s="28" customFormat="true" ht="12.8" hidden="false" customHeight="false" outlineLevel="0" collapsed="false">
      <c r="A434" s="23"/>
      <c r="B434" s="24"/>
      <c r="C434" s="23"/>
      <c r="D434" s="174" t="s">
        <v>136</v>
      </c>
      <c r="E434" s="23"/>
      <c r="F434" s="175" t="s">
        <v>626</v>
      </c>
      <c r="G434" s="23"/>
      <c r="H434" s="23"/>
      <c r="I434" s="176"/>
      <c r="J434" s="23"/>
      <c r="K434" s="23"/>
      <c r="L434" s="24"/>
      <c r="M434" s="177"/>
      <c r="N434" s="178"/>
      <c r="O434" s="56"/>
      <c r="P434" s="56"/>
      <c r="Q434" s="56"/>
      <c r="R434" s="56"/>
      <c r="S434" s="56"/>
      <c r="T434" s="57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23"/>
      <c r="AT434" s="4" t="s">
        <v>136</v>
      </c>
      <c r="AU434" s="4" t="s">
        <v>81</v>
      </c>
    </row>
    <row r="435" s="28" customFormat="true" ht="12.8" hidden="false" customHeight="false" outlineLevel="0" collapsed="false">
      <c r="A435" s="23"/>
      <c r="B435" s="24"/>
      <c r="C435" s="23"/>
      <c r="D435" s="174" t="s">
        <v>138</v>
      </c>
      <c r="E435" s="23"/>
      <c r="F435" s="179" t="s">
        <v>620</v>
      </c>
      <c r="G435" s="23"/>
      <c r="H435" s="23"/>
      <c r="I435" s="176"/>
      <c r="J435" s="23"/>
      <c r="K435" s="23"/>
      <c r="L435" s="24"/>
      <c r="M435" s="177"/>
      <c r="N435" s="178"/>
      <c r="O435" s="56"/>
      <c r="P435" s="56"/>
      <c r="Q435" s="56"/>
      <c r="R435" s="56"/>
      <c r="S435" s="56"/>
      <c r="T435" s="57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23"/>
      <c r="AT435" s="4" t="s">
        <v>138</v>
      </c>
      <c r="AU435" s="4" t="s">
        <v>81</v>
      </c>
    </row>
    <row r="436" s="180" customFormat="true" ht="12.8" hidden="false" customHeight="false" outlineLevel="0" collapsed="false">
      <c r="B436" s="181"/>
      <c r="D436" s="174" t="s">
        <v>140</v>
      </c>
      <c r="E436" s="182"/>
      <c r="F436" s="183" t="s">
        <v>193</v>
      </c>
      <c r="H436" s="182"/>
      <c r="I436" s="184"/>
      <c r="L436" s="181"/>
      <c r="M436" s="185"/>
      <c r="N436" s="186"/>
      <c r="O436" s="186"/>
      <c r="P436" s="186"/>
      <c r="Q436" s="186"/>
      <c r="R436" s="186"/>
      <c r="S436" s="186"/>
      <c r="T436" s="187"/>
      <c r="AT436" s="182" t="s">
        <v>140</v>
      </c>
      <c r="AU436" s="182" t="s">
        <v>81</v>
      </c>
      <c r="AV436" s="180" t="s">
        <v>79</v>
      </c>
      <c r="AW436" s="180" t="s">
        <v>32</v>
      </c>
      <c r="AX436" s="180" t="s">
        <v>71</v>
      </c>
      <c r="AY436" s="182" t="s">
        <v>127</v>
      </c>
    </row>
    <row r="437" s="188" customFormat="true" ht="12.8" hidden="false" customHeight="false" outlineLevel="0" collapsed="false">
      <c r="B437" s="189"/>
      <c r="D437" s="174" t="s">
        <v>140</v>
      </c>
      <c r="E437" s="190"/>
      <c r="F437" s="191" t="s">
        <v>627</v>
      </c>
      <c r="H437" s="192" t="n">
        <v>78.5</v>
      </c>
      <c r="I437" s="193"/>
      <c r="L437" s="189"/>
      <c r="M437" s="194"/>
      <c r="N437" s="195"/>
      <c r="O437" s="195"/>
      <c r="P437" s="195"/>
      <c r="Q437" s="195"/>
      <c r="R437" s="195"/>
      <c r="S437" s="195"/>
      <c r="T437" s="196"/>
      <c r="AT437" s="190" t="s">
        <v>140</v>
      </c>
      <c r="AU437" s="190" t="s">
        <v>81</v>
      </c>
      <c r="AV437" s="188" t="s">
        <v>81</v>
      </c>
      <c r="AW437" s="188" t="s">
        <v>32</v>
      </c>
      <c r="AX437" s="188" t="s">
        <v>71</v>
      </c>
      <c r="AY437" s="190" t="s">
        <v>127</v>
      </c>
    </row>
    <row r="438" s="146" customFormat="true" ht="22.8" hidden="false" customHeight="true" outlineLevel="0" collapsed="false">
      <c r="B438" s="147"/>
      <c r="D438" s="148" t="s">
        <v>70</v>
      </c>
      <c r="E438" s="158" t="s">
        <v>628</v>
      </c>
      <c r="F438" s="158" t="s">
        <v>629</v>
      </c>
      <c r="I438" s="150"/>
      <c r="J438" s="159" t="n">
        <f aca="false">BK438</f>
        <v>0</v>
      </c>
      <c r="L438" s="147"/>
      <c r="M438" s="152"/>
      <c r="N438" s="153"/>
      <c r="O438" s="153"/>
      <c r="P438" s="154" t="n">
        <f aca="false">SUM(P439:P453)</f>
        <v>0</v>
      </c>
      <c r="Q438" s="153"/>
      <c r="R438" s="154" t="n">
        <f aca="false">SUM(R439:R453)</f>
        <v>0</v>
      </c>
      <c r="S438" s="153"/>
      <c r="T438" s="155" t="n">
        <f aca="false">SUM(T439:T453)</f>
        <v>0</v>
      </c>
      <c r="AR438" s="148" t="s">
        <v>79</v>
      </c>
      <c r="AT438" s="156" t="s">
        <v>70</v>
      </c>
      <c r="AU438" s="156" t="s">
        <v>79</v>
      </c>
      <c r="AY438" s="148" t="s">
        <v>127</v>
      </c>
      <c r="BK438" s="157" t="n">
        <f aca="false">SUM(BK439:BK453)</f>
        <v>0</v>
      </c>
    </row>
    <row r="439" s="28" customFormat="true" ht="24.15" hidden="false" customHeight="true" outlineLevel="0" collapsed="false">
      <c r="A439" s="23"/>
      <c r="B439" s="160"/>
      <c r="C439" s="161" t="s">
        <v>630</v>
      </c>
      <c r="D439" s="161" t="s">
        <v>129</v>
      </c>
      <c r="E439" s="162" t="s">
        <v>631</v>
      </c>
      <c r="F439" s="163" t="s">
        <v>632</v>
      </c>
      <c r="G439" s="164" t="s">
        <v>227</v>
      </c>
      <c r="H439" s="165" t="n">
        <f aca="false">11.685+4.18</f>
        <v>15.865</v>
      </c>
      <c r="I439" s="166"/>
      <c r="J439" s="167" t="n">
        <f aca="false">ROUND(I439*H439,2)</f>
        <v>0</v>
      </c>
      <c r="K439" s="163"/>
      <c r="L439" s="24"/>
      <c r="M439" s="168"/>
      <c r="N439" s="169" t="s">
        <v>42</v>
      </c>
      <c r="O439" s="56"/>
      <c r="P439" s="170" t="n">
        <f aca="false">O439*H439</f>
        <v>0</v>
      </c>
      <c r="Q439" s="170" t="n">
        <v>0</v>
      </c>
      <c r="R439" s="170" t="n">
        <f aca="false">Q439*H439</f>
        <v>0</v>
      </c>
      <c r="S439" s="170" t="n">
        <v>0</v>
      </c>
      <c r="T439" s="171" t="n">
        <f aca="false">S439*H439</f>
        <v>0</v>
      </c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23"/>
      <c r="AR439" s="172" t="s">
        <v>134</v>
      </c>
      <c r="AT439" s="172" t="s">
        <v>129</v>
      </c>
      <c r="AU439" s="172" t="s">
        <v>81</v>
      </c>
      <c r="AY439" s="4" t="s">
        <v>127</v>
      </c>
      <c r="BE439" s="173" t="n">
        <f aca="false">IF(N439="základní",J439,0)</f>
        <v>0</v>
      </c>
      <c r="BF439" s="173" t="n">
        <f aca="false">IF(N439="snížená",J439,0)</f>
        <v>0</v>
      </c>
      <c r="BG439" s="173" t="n">
        <f aca="false">IF(N439="zákl. přenesená",J439,0)</f>
        <v>0</v>
      </c>
      <c r="BH439" s="173" t="n">
        <f aca="false">IF(N439="sníž. přenesená",J439,0)</f>
        <v>0</v>
      </c>
      <c r="BI439" s="173" t="n">
        <f aca="false">IF(N439="nulová",J439,0)</f>
        <v>0</v>
      </c>
      <c r="BJ439" s="4" t="s">
        <v>79</v>
      </c>
      <c r="BK439" s="173" t="n">
        <f aca="false">ROUND(I439*H439,2)</f>
        <v>0</v>
      </c>
      <c r="BL439" s="4" t="s">
        <v>134</v>
      </c>
      <c r="BM439" s="172" t="s">
        <v>633</v>
      </c>
    </row>
    <row r="440" s="28" customFormat="true" ht="12.8" hidden="false" customHeight="false" outlineLevel="0" collapsed="false">
      <c r="A440" s="23"/>
      <c r="B440" s="24"/>
      <c r="C440" s="23"/>
      <c r="D440" s="174" t="s">
        <v>136</v>
      </c>
      <c r="E440" s="23"/>
      <c r="F440" s="175" t="s">
        <v>634</v>
      </c>
      <c r="G440" s="23"/>
      <c r="H440" s="23"/>
      <c r="I440" s="176"/>
      <c r="J440" s="23"/>
      <c r="K440" s="23"/>
      <c r="L440" s="24"/>
      <c r="M440" s="177"/>
      <c r="N440" s="178"/>
      <c r="O440" s="56"/>
      <c r="P440" s="56"/>
      <c r="Q440" s="56"/>
      <c r="R440" s="56"/>
      <c r="S440" s="56"/>
      <c r="T440" s="57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23"/>
      <c r="AT440" s="4" t="s">
        <v>136</v>
      </c>
      <c r="AU440" s="4" t="s">
        <v>81</v>
      </c>
    </row>
    <row r="441" s="188" customFormat="true" ht="12.8" hidden="false" customHeight="false" outlineLevel="0" collapsed="false">
      <c r="B441" s="189"/>
      <c r="D441" s="174" t="s">
        <v>140</v>
      </c>
      <c r="E441" s="190"/>
      <c r="F441" s="191" t="s">
        <v>635</v>
      </c>
      <c r="H441" s="192" t="n">
        <v>11.685</v>
      </c>
      <c r="I441" s="193"/>
      <c r="L441" s="189"/>
      <c r="M441" s="194"/>
      <c r="N441" s="195"/>
      <c r="O441" s="195"/>
      <c r="P441" s="195"/>
      <c r="Q441" s="195"/>
      <c r="R441" s="195"/>
      <c r="S441" s="195"/>
      <c r="T441" s="196"/>
      <c r="AT441" s="190" t="s">
        <v>140</v>
      </c>
      <c r="AU441" s="190" t="s">
        <v>81</v>
      </c>
      <c r="AV441" s="188" t="s">
        <v>81</v>
      </c>
      <c r="AW441" s="188" t="s">
        <v>32</v>
      </c>
      <c r="AX441" s="188" t="s">
        <v>71</v>
      </c>
      <c r="AY441" s="190" t="s">
        <v>127</v>
      </c>
    </row>
    <row r="442" s="188" customFormat="true" ht="12.8" hidden="false" customHeight="false" outlineLevel="0" collapsed="false">
      <c r="B442" s="189"/>
      <c r="D442" s="174" t="s">
        <v>140</v>
      </c>
      <c r="E442" s="190"/>
      <c r="F442" s="191" t="s">
        <v>636</v>
      </c>
      <c r="H442" s="192" t="n">
        <v>1.76</v>
      </c>
      <c r="I442" s="193"/>
      <c r="L442" s="189"/>
      <c r="M442" s="194"/>
      <c r="N442" s="195"/>
      <c r="O442" s="195"/>
      <c r="P442" s="195"/>
      <c r="Q442" s="195"/>
      <c r="R442" s="195"/>
      <c r="S442" s="195"/>
      <c r="T442" s="196"/>
      <c r="AT442" s="190" t="s">
        <v>140</v>
      </c>
      <c r="AU442" s="190" t="s">
        <v>81</v>
      </c>
      <c r="AV442" s="188" t="s">
        <v>81</v>
      </c>
      <c r="AW442" s="188" t="s">
        <v>32</v>
      </c>
      <c r="AX442" s="188" t="s">
        <v>71</v>
      </c>
      <c r="AY442" s="190" t="s">
        <v>127</v>
      </c>
    </row>
    <row r="443" s="188" customFormat="true" ht="12.8" hidden="false" customHeight="false" outlineLevel="0" collapsed="false">
      <c r="B443" s="189"/>
      <c r="D443" s="174" t="s">
        <v>140</v>
      </c>
      <c r="E443" s="190"/>
      <c r="F443" s="191" t="s">
        <v>637</v>
      </c>
      <c r="H443" s="192" t="n">
        <v>4.18</v>
      </c>
      <c r="I443" s="193"/>
      <c r="L443" s="189"/>
      <c r="M443" s="194"/>
      <c r="N443" s="195"/>
      <c r="O443" s="195"/>
      <c r="P443" s="195"/>
      <c r="Q443" s="195"/>
      <c r="R443" s="195"/>
      <c r="S443" s="195"/>
      <c r="T443" s="196"/>
      <c r="AT443" s="190" t="s">
        <v>140</v>
      </c>
      <c r="AU443" s="190" t="s">
        <v>81</v>
      </c>
      <c r="AV443" s="188" t="s">
        <v>81</v>
      </c>
      <c r="AW443" s="188" t="s">
        <v>32</v>
      </c>
      <c r="AX443" s="188" t="s">
        <v>71</v>
      </c>
      <c r="AY443" s="190" t="s">
        <v>127</v>
      </c>
    </row>
    <row r="444" s="28" customFormat="true" ht="16.5" hidden="false" customHeight="true" outlineLevel="0" collapsed="false">
      <c r="A444" s="23"/>
      <c r="B444" s="160"/>
      <c r="C444" s="161" t="s">
        <v>638</v>
      </c>
      <c r="D444" s="161" t="s">
        <v>129</v>
      </c>
      <c r="E444" s="162" t="s">
        <v>639</v>
      </c>
      <c r="F444" s="163" t="s">
        <v>640</v>
      </c>
      <c r="G444" s="164" t="s">
        <v>227</v>
      </c>
      <c r="H444" s="165" t="n">
        <v>2.379</v>
      </c>
      <c r="I444" s="166"/>
      <c r="J444" s="167" t="n">
        <f aca="false">ROUND(I444*H444,2)</f>
        <v>0</v>
      </c>
      <c r="K444" s="163"/>
      <c r="L444" s="24"/>
      <c r="M444" s="168"/>
      <c r="N444" s="169" t="s">
        <v>42</v>
      </c>
      <c r="O444" s="56"/>
      <c r="P444" s="170" t="n">
        <f aca="false">O444*H444</f>
        <v>0</v>
      </c>
      <c r="Q444" s="170" t="n">
        <v>0</v>
      </c>
      <c r="R444" s="170" t="n">
        <f aca="false">Q444*H444</f>
        <v>0</v>
      </c>
      <c r="S444" s="170" t="n">
        <v>0</v>
      </c>
      <c r="T444" s="171" t="n">
        <f aca="false">S444*H444</f>
        <v>0</v>
      </c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23"/>
      <c r="AR444" s="172" t="s">
        <v>134</v>
      </c>
      <c r="AT444" s="172" t="s">
        <v>129</v>
      </c>
      <c r="AU444" s="172" t="s">
        <v>81</v>
      </c>
      <c r="AY444" s="4" t="s">
        <v>127</v>
      </c>
      <c r="BE444" s="173" t="n">
        <f aca="false">IF(N444="základní",J444,0)</f>
        <v>0</v>
      </c>
      <c r="BF444" s="173" t="n">
        <f aca="false">IF(N444="snížená",J444,0)</f>
        <v>0</v>
      </c>
      <c r="BG444" s="173" t="n">
        <f aca="false">IF(N444="zákl. přenesená",J444,0)</f>
        <v>0</v>
      </c>
      <c r="BH444" s="173" t="n">
        <f aca="false">IF(N444="sníž. přenesená",J444,0)</f>
        <v>0</v>
      </c>
      <c r="BI444" s="173" t="n">
        <f aca="false">IF(N444="nulová",J444,0)</f>
        <v>0</v>
      </c>
      <c r="BJ444" s="4" t="s">
        <v>79</v>
      </c>
      <c r="BK444" s="173" t="n">
        <f aca="false">ROUND(I444*H444,2)</f>
        <v>0</v>
      </c>
      <c r="BL444" s="4" t="s">
        <v>134</v>
      </c>
      <c r="BM444" s="172" t="s">
        <v>641</v>
      </c>
    </row>
    <row r="445" s="28" customFormat="true" ht="12.8" hidden="false" customHeight="false" outlineLevel="0" collapsed="false">
      <c r="A445" s="23"/>
      <c r="B445" s="24"/>
      <c r="C445" s="23"/>
      <c r="D445" s="174" t="s">
        <v>136</v>
      </c>
      <c r="E445" s="23"/>
      <c r="F445" s="175" t="s">
        <v>642</v>
      </c>
      <c r="G445" s="23"/>
      <c r="H445" s="23"/>
      <c r="I445" s="176"/>
      <c r="J445" s="23"/>
      <c r="K445" s="23"/>
      <c r="L445" s="24"/>
      <c r="M445" s="177"/>
      <c r="N445" s="178"/>
      <c r="O445" s="56"/>
      <c r="P445" s="56"/>
      <c r="Q445" s="56"/>
      <c r="R445" s="56"/>
      <c r="S445" s="56"/>
      <c r="T445" s="57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23"/>
      <c r="AT445" s="4" t="s">
        <v>136</v>
      </c>
      <c r="AU445" s="4" t="s">
        <v>81</v>
      </c>
    </row>
    <row r="446" s="188" customFormat="true" ht="12.8" hidden="false" customHeight="false" outlineLevel="0" collapsed="false">
      <c r="B446" s="189"/>
      <c r="D446" s="174" t="s">
        <v>140</v>
      </c>
      <c r="E446" s="190"/>
      <c r="F446" s="191" t="s">
        <v>643</v>
      </c>
      <c r="H446" s="192" t="n">
        <v>2.379</v>
      </c>
      <c r="I446" s="193"/>
      <c r="L446" s="189"/>
      <c r="M446" s="194"/>
      <c r="N446" s="195"/>
      <c r="O446" s="195"/>
      <c r="P446" s="195"/>
      <c r="Q446" s="195"/>
      <c r="R446" s="195"/>
      <c r="S446" s="195"/>
      <c r="T446" s="196"/>
      <c r="AT446" s="190" t="s">
        <v>140</v>
      </c>
      <c r="AU446" s="190" t="s">
        <v>81</v>
      </c>
      <c r="AV446" s="188" t="s">
        <v>81</v>
      </c>
      <c r="AW446" s="188" t="s">
        <v>32</v>
      </c>
      <c r="AX446" s="188" t="s">
        <v>71</v>
      </c>
      <c r="AY446" s="190" t="s">
        <v>127</v>
      </c>
    </row>
    <row r="447" s="28" customFormat="true" ht="24.15" hidden="false" customHeight="true" outlineLevel="0" collapsed="false">
      <c r="A447" s="23"/>
      <c r="B447" s="160"/>
      <c r="C447" s="161" t="s">
        <v>644</v>
      </c>
      <c r="D447" s="161" t="s">
        <v>129</v>
      </c>
      <c r="E447" s="162" t="s">
        <v>645</v>
      </c>
      <c r="F447" s="163" t="s">
        <v>646</v>
      </c>
      <c r="G447" s="164" t="s">
        <v>227</v>
      </c>
      <c r="H447" s="165" t="n">
        <v>15.865</v>
      </c>
      <c r="I447" s="166"/>
      <c r="J447" s="167" t="n">
        <f aca="false">ROUND(I447*H447,2)</f>
        <v>0</v>
      </c>
      <c r="K447" s="163" t="s">
        <v>133</v>
      </c>
      <c r="L447" s="24"/>
      <c r="M447" s="168"/>
      <c r="N447" s="169" t="s">
        <v>42</v>
      </c>
      <c r="O447" s="56"/>
      <c r="P447" s="170" t="n">
        <f aca="false">O447*H447</f>
        <v>0</v>
      </c>
      <c r="Q447" s="170" t="n">
        <v>0</v>
      </c>
      <c r="R447" s="170" t="n">
        <f aca="false">Q447*H447</f>
        <v>0</v>
      </c>
      <c r="S447" s="170" t="n">
        <v>0</v>
      </c>
      <c r="T447" s="171" t="n">
        <f aca="false">S447*H447</f>
        <v>0</v>
      </c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23"/>
      <c r="AR447" s="172" t="s">
        <v>134</v>
      </c>
      <c r="AT447" s="172" t="s">
        <v>129</v>
      </c>
      <c r="AU447" s="172" t="s">
        <v>81</v>
      </c>
      <c r="AY447" s="4" t="s">
        <v>127</v>
      </c>
      <c r="BE447" s="173" t="n">
        <f aca="false">IF(N447="základní",J447,0)</f>
        <v>0</v>
      </c>
      <c r="BF447" s="173" t="n">
        <f aca="false">IF(N447="snížená",J447,0)</f>
        <v>0</v>
      </c>
      <c r="BG447" s="173" t="n">
        <f aca="false">IF(N447="zákl. přenesená",J447,0)</f>
        <v>0</v>
      </c>
      <c r="BH447" s="173" t="n">
        <f aca="false">IF(N447="sníž. přenesená",J447,0)</f>
        <v>0</v>
      </c>
      <c r="BI447" s="173" t="n">
        <f aca="false">IF(N447="nulová",J447,0)</f>
        <v>0</v>
      </c>
      <c r="BJ447" s="4" t="s">
        <v>79</v>
      </c>
      <c r="BK447" s="173" t="n">
        <f aca="false">ROUND(I447*H447,2)</f>
        <v>0</v>
      </c>
      <c r="BL447" s="4" t="s">
        <v>134</v>
      </c>
      <c r="BM447" s="172" t="s">
        <v>647</v>
      </c>
    </row>
    <row r="448" s="28" customFormat="true" ht="12.8" hidden="false" customHeight="false" outlineLevel="0" collapsed="false">
      <c r="A448" s="23"/>
      <c r="B448" s="24"/>
      <c r="C448" s="23"/>
      <c r="D448" s="174" t="s">
        <v>136</v>
      </c>
      <c r="E448" s="23"/>
      <c r="F448" s="175" t="s">
        <v>648</v>
      </c>
      <c r="G448" s="23"/>
      <c r="H448" s="23"/>
      <c r="I448" s="176"/>
      <c r="J448" s="23"/>
      <c r="K448" s="23"/>
      <c r="L448" s="24"/>
      <c r="M448" s="177"/>
      <c r="N448" s="178"/>
      <c r="O448" s="56"/>
      <c r="P448" s="56"/>
      <c r="Q448" s="56"/>
      <c r="R448" s="56"/>
      <c r="S448" s="56"/>
      <c r="T448" s="57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23"/>
      <c r="AT448" s="4" t="s">
        <v>136</v>
      </c>
      <c r="AU448" s="4" t="s">
        <v>81</v>
      </c>
    </row>
    <row r="449" s="188" customFormat="true" ht="12.8" hidden="false" customHeight="false" outlineLevel="0" collapsed="false">
      <c r="B449" s="189"/>
      <c r="D449" s="174" t="s">
        <v>140</v>
      </c>
      <c r="E449" s="190"/>
      <c r="F449" s="191" t="s">
        <v>635</v>
      </c>
      <c r="H449" s="192" t="n">
        <v>11.685</v>
      </c>
      <c r="I449" s="193"/>
      <c r="L449" s="189"/>
      <c r="M449" s="194"/>
      <c r="N449" s="195"/>
      <c r="O449" s="195"/>
      <c r="P449" s="195"/>
      <c r="Q449" s="195"/>
      <c r="R449" s="195"/>
      <c r="S449" s="195"/>
      <c r="T449" s="196"/>
      <c r="AT449" s="190" t="s">
        <v>140</v>
      </c>
      <c r="AU449" s="190" t="s">
        <v>81</v>
      </c>
      <c r="AV449" s="188" t="s">
        <v>81</v>
      </c>
      <c r="AW449" s="188" t="s">
        <v>32</v>
      </c>
      <c r="AX449" s="188" t="s">
        <v>71</v>
      </c>
      <c r="AY449" s="190" t="s">
        <v>127</v>
      </c>
    </row>
    <row r="450" s="188" customFormat="true" ht="12.8" hidden="false" customHeight="false" outlineLevel="0" collapsed="false">
      <c r="B450" s="189"/>
      <c r="D450" s="174" t="s">
        <v>140</v>
      </c>
      <c r="E450" s="190"/>
      <c r="F450" s="191" t="s">
        <v>637</v>
      </c>
      <c r="H450" s="192" t="n">
        <v>4.18</v>
      </c>
      <c r="I450" s="193"/>
      <c r="L450" s="189"/>
      <c r="M450" s="194"/>
      <c r="N450" s="195"/>
      <c r="O450" s="195"/>
      <c r="P450" s="195"/>
      <c r="Q450" s="195"/>
      <c r="R450" s="195"/>
      <c r="S450" s="195"/>
      <c r="T450" s="196"/>
      <c r="AT450" s="190" t="s">
        <v>140</v>
      </c>
      <c r="AU450" s="190" t="s">
        <v>81</v>
      </c>
      <c r="AV450" s="188" t="s">
        <v>81</v>
      </c>
      <c r="AW450" s="188" t="s">
        <v>32</v>
      </c>
      <c r="AX450" s="188" t="s">
        <v>71</v>
      </c>
      <c r="AY450" s="190" t="s">
        <v>127</v>
      </c>
    </row>
    <row r="451" s="28" customFormat="true" ht="24.15" hidden="false" customHeight="true" outlineLevel="0" collapsed="false">
      <c r="A451" s="23"/>
      <c r="B451" s="160"/>
      <c r="C451" s="161" t="s">
        <v>649</v>
      </c>
      <c r="D451" s="161" t="s">
        <v>129</v>
      </c>
      <c r="E451" s="162" t="s">
        <v>650</v>
      </c>
      <c r="F451" s="163" t="s">
        <v>651</v>
      </c>
      <c r="G451" s="164" t="s">
        <v>227</v>
      </c>
      <c r="H451" s="165" t="n">
        <v>1.76</v>
      </c>
      <c r="I451" s="166"/>
      <c r="J451" s="167" t="n">
        <f aca="false">ROUND(I451*H451,2)</f>
        <v>0</v>
      </c>
      <c r="K451" s="163" t="s">
        <v>133</v>
      </c>
      <c r="L451" s="24"/>
      <c r="M451" s="168"/>
      <c r="N451" s="169" t="s">
        <v>42</v>
      </c>
      <c r="O451" s="56"/>
      <c r="P451" s="170" t="n">
        <f aca="false">O451*H451</f>
        <v>0</v>
      </c>
      <c r="Q451" s="170" t="n">
        <v>0</v>
      </c>
      <c r="R451" s="170" t="n">
        <f aca="false">Q451*H451</f>
        <v>0</v>
      </c>
      <c r="S451" s="170" t="n">
        <v>0</v>
      </c>
      <c r="T451" s="171" t="n">
        <f aca="false">S451*H451</f>
        <v>0</v>
      </c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23"/>
      <c r="AR451" s="172" t="s">
        <v>134</v>
      </c>
      <c r="AT451" s="172" t="s">
        <v>129</v>
      </c>
      <c r="AU451" s="172" t="s">
        <v>81</v>
      </c>
      <c r="AY451" s="4" t="s">
        <v>127</v>
      </c>
      <c r="BE451" s="173" t="n">
        <f aca="false">IF(N451="základní",J451,0)</f>
        <v>0</v>
      </c>
      <c r="BF451" s="173" t="n">
        <f aca="false">IF(N451="snížená",J451,0)</f>
        <v>0</v>
      </c>
      <c r="BG451" s="173" t="n">
        <f aca="false">IF(N451="zákl. přenesená",J451,0)</f>
        <v>0</v>
      </c>
      <c r="BH451" s="173" t="n">
        <f aca="false">IF(N451="sníž. přenesená",J451,0)</f>
        <v>0</v>
      </c>
      <c r="BI451" s="173" t="n">
        <f aca="false">IF(N451="nulová",J451,0)</f>
        <v>0</v>
      </c>
      <c r="BJ451" s="4" t="s">
        <v>79</v>
      </c>
      <c r="BK451" s="173" t="n">
        <f aca="false">ROUND(I451*H451,2)</f>
        <v>0</v>
      </c>
      <c r="BL451" s="4" t="s">
        <v>134</v>
      </c>
      <c r="BM451" s="172" t="s">
        <v>652</v>
      </c>
    </row>
    <row r="452" s="28" customFormat="true" ht="12.8" hidden="false" customHeight="false" outlineLevel="0" collapsed="false">
      <c r="A452" s="23"/>
      <c r="B452" s="24"/>
      <c r="C452" s="23"/>
      <c r="D452" s="174" t="s">
        <v>136</v>
      </c>
      <c r="E452" s="23"/>
      <c r="F452" s="175" t="s">
        <v>651</v>
      </c>
      <c r="G452" s="23"/>
      <c r="H452" s="23"/>
      <c r="I452" s="176"/>
      <c r="J452" s="23"/>
      <c r="K452" s="23"/>
      <c r="L452" s="24"/>
      <c r="M452" s="177"/>
      <c r="N452" s="178"/>
      <c r="O452" s="56"/>
      <c r="P452" s="56"/>
      <c r="Q452" s="56"/>
      <c r="R452" s="56"/>
      <c r="S452" s="56"/>
      <c r="T452" s="57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23"/>
      <c r="AT452" s="4" t="s">
        <v>136</v>
      </c>
      <c r="AU452" s="4" t="s">
        <v>81</v>
      </c>
    </row>
    <row r="453" s="188" customFormat="true" ht="12.8" hidden="false" customHeight="false" outlineLevel="0" collapsed="false">
      <c r="B453" s="189"/>
      <c r="D453" s="174" t="s">
        <v>140</v>
      </c>
      <c r="E453" s="190"/>
      <c r="F453" s="191" t="s">
        <v>636</v>
      </c>
      <c r="H453" s="192" t="n">
        <v>1.76</v>
      </c>
      <c r="I453" s="193"/>
      <c r="L453" s="189"/>
      <c r="M453" s="194"/>
      <c r="N453" s="195"/>
      <c r="O453" s="195"/>
      <c r="P453" s="195"/>
      <c r="Q453" s="195"/>
      <c r="R453" s="195"/>
      <c r="S453" s="195"/>
      <c r="T453" s="196"/>
      <c r="AT453" s="190" t="s">
        <v>140</v>
      </c>
      <c r="AU453" s="190" t="s">
        <v>81</v>
      </c>
      <c r="AV453" s="188" t="s">
        <v>81</v>
      </c>
      <c r="AW453" s="188" t="s">
        <v>32</v>
      </c>
      <c r="AX453" s="188" t="s">
        <v>71</v>
      </c>
      <c r="AY453" s="190" t="s">
        <v>127</v>
      </c>
    </row>
    <row r="454" s="146" customFormat="true" ht="22.8" hidden="false" customHeight="true" outlineLevel="0" collapsed="false">
      <c r="B454" s="147"/>
      <c r="D454" s="148" t="s">
        <v>70</v>
      </c>
      <c r="E454" s="158" t="s">
        <v>653</v>
      </c>
      <c r="F454" s="158" t="s">
        <v>654</v>
      </c>
      <c r="I454" s="150"/>
      <c r="J454" s="159" t="n">
        <f aca="false">BK454</f>
        <v>0</v>
      </c>
      <c r="L454" s="147"/>
      <c r="M454" s="152"/>
      <c r="N454" s="153"/>
      <c r="O454" s="153"/>
      <c r="P454" s="154" t="n">
        <f aca="false">SUM(P455:P456)</f>
        <v>0</v>
      </c>
      <c r="Q454" s="153"/>
      <c r="R454" s="154" t="n">
        <f aca="false">SUM(R455:R456)</f>
        <v>0</v>
      </c>
      <c r="S454" s="153"/>
      <c r="T454" s="155" t="n">
        <f aca="false">SUM(T455:T456)</f>
        <v>0</v>
      </c>
      <c r="AR454" s="148" t="s">
        <v>79</v>
      </c>
      <c r="AT454" s="156" t="s">
        <v>70</v>
      </c>
      <c r="AU454" s="156" t="s">
        <v>79</v>
      </c>
      <c r="AY454" s="148" t="s">
        <v>127</v>
      </c>
      <c r="BK454" s="157" t="n">
        <f aca="false">SUM(BK455:BK456)</f>
        <v>0</v>
      </c>
    </row>
    <row r="455" s="28" customFormat="true" ht="16.5" hidden="false" customHeight="true" outlineLevel="0" collapsed="false">
      <c r="A455" s="23"/>
      <c r="B455" s="160"/>
      <c r="C455" s="161" t="s">
        <v>655</v>
      </c>
      <c r="D455" s="161" t="s">
        <v>129</v>
      </c>
      <c r="E455" s="162" t="s">
        <v>656</v>
      </c>
      <c r="F455" s="163" t="s">
        <v>657</v>
      </c>
      <c r="G455" s="164" t="s">
        <v>227</v>
      </c>
      <c r="H455" s="165" t="n">
        <v>0</v>
      </c>
      <c r="I455" s="166"/>
      <c r="J455" s="167" t="n">
        <f aca="false">ROUND(I455*H455,2)</f>
        <v>0</v>
      </c>
      <c r="K455" s="163" t="s">
        <v>133</v>
      </c>
      <c r="L455" s="24"/>
      <c r="M455" s="168"/>
      <c r="N455" s="169" t="s">
        <v>42</v>
      </c>
      <c r="O455" s="56"/>
      <c r="P455" s="170" t="n">
        <f aca="false">O455*H455</f>
        <v>0</v>
      </c>
      <c r="Q455" s="170" t="n">
        <v>0</v>
      </c>
      <c r="R455" s="170" t="n">
        <f aca="false">Q455*H455</f>
        <v>0</v>
      </c>
      <c r="S455" s="170" t="n">
        <v>0</v>
      </c>
      <c r="T455" s="171" t="n">
        <f aca="false">S455*H455</f>
        <v>0</v>
      </c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23"/>
      <c r="AR455" s="172" t="s">
        <v>134</v>
      </c>
      <c r="AT455" s="172" t="s">
        <v>129</v>
      </c>
      <c r="AU455" s="172" t="s">
        <v>81</v>
      </c>
      <c r="AY455" s="4" t="s">
        <v>127</v>
      </c>
      <c r="BE455" s="173" t="n">
        <f aca="false">IF(N455="základní",J455,0)</f>
        <v>0</v>
      </c>
      <c r="BF455" s="173" t="n">
        <f aca="false">IF(N455="snížená",J455,0)</f>
        <v>0</v>
      </c>
      <c r="BG455" s="173" t="n">
        <f aca="false">IF(N455="zákl. přenesená",J455,0)</f>
        <v>0</v>
      </c>
      <c r="BH455" s="173" t="n">
        <f aca="false">IF(N455="sníž. přenesená",J455,0)</f>
        <v>0</v>
      </c>
      <c r="BI455" s="173" t="n">
        <f aca="false">IF(N455="nulová",J455,0)</f>
        <v>0</v>
      </c>
      <c r="BJ455" s="4" t="s">
        <v>79</v>
      </c>
      <c r="BK455" s="173" t="n">
        <f aca="false">ROUND(I455*H455,2)</f>
        <v>0</v>
      </c>
      <c r="BL455" s="4" t="s">
        <v>134</v>
      </c>
      <c r="BM455" s="172" t="s">
        <v>658</v>
      </c>
    </row>
    <row r="456" s="28" customFormat="true" ht="12.8" hidden="false" customHeight="false" outlineLevel="0" collapsed="false">
      <c r="A456" s="23"/>
      <c r="B456" s="24"/>
      <c r="C456" s="23"/>
      <c r="D456" s="174" t="s">
        <v>136</v>
      </c>
      <c r="E456" s="23"/>
      <c r="F456" s="175" t="s">
        <v>659</v>
      </c>
      <c r="G456" s="23"/>
      <c r="H456" s="23"/>
      <c r="I456" s="176"/>
      <c r="J456" s="23"/>
      <c r="K456" s="23"/>
      <c r="L456" s="24"/>
      <c r="M456" s="177"/>
      <c r="N456" s="178"/>
      <c r="O456" s="56"/>
      <c r="P456" s="56"/>
      <c r="Q456" s="56"/>
      <c r="R456" s="56"/>
      <c r="S456" s="56"/>
      <c r="T456" s="57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23"/>
      <c r="AT456" s="4" t="s">
        <v>136</v>
      </c>
      <c r="AU456" s="4" t="s">
        <v>81</v>
      </c>
    </row>
    <row r="457" s="146" customFormat="true" ht="25.9" hidden="false" customHeight="true" outlineLevel="0" collapsed="false">
      <c r="B457" s="147"/>
      <c r="D457" s="148" t="s">
        <v>70</v>
      </c>
      <c r="E457" s="149" t="s">
        <v>224</v>
      </c>
      <c r="F457" s="149" t="s">
        <v>660</v>
      </c>
      <c r="I457" s="150"/>
      <c r="J457" s="151" t="n">
        <f aca="false">BK457</f>
        <v>0</v>
      </c>
      <c r="L457" s="147"/>
      <c r="M457" s="152"/>
      <c r="N457" s="153"/>
      <c r="O457" s="153"/>
      <c r="P457" s="154" t="n">
        <f aca="false">P458</f>
        <v>0</v>
      </c>
      <c r="Q457" s="153"/>
      <c r="R457" s="154" t="n">
        <f aca="false">R458</f>
        <v>5.4207</v>
      </c>
      <c r="S457" s="153"/>
      <c r="T457" s="155" t="n">
        <f aca="false">T458</f>
        <v>0</v>
      </c>
      <c r="AR457" s="148" t="s">
        <v>149</v>
      </c>
      <c r="AT457" s="156" t="s">
        <v>70</v>
      </c>
      <c r="AU457" s="156" t="s">
        <v>71</v>
      </c>
      <c r="AY457" s="148" t="s">
        <v>127</v>
      </c>
      <c r="BK457" s="157" t="n">
        <f aca="false">BK458</f>
        <v>0</v>
      </c>
    </row>
    <row r="458" s="146" customFormat="true" ht="22.8" hidden="false" customHeight="true" outlineLevel="0" collapsed="false">
      <c r="B458" s="147"/>
      <c r="D458" s="148" t="s">
        <v>70</v>
      </c>
      <c r="E458" s="158" t="s">
        <v>661</v>
      </c>
      <c r="F458" s="158" t="s">
        <v>662</v>
      </c>
      <c r="I458" s="150"/>
      <c r="J458" s="159" t="n">
        <f aca="false">BK458</f>
        <v>0</v>
      </c>
      <c r="L458" s="147"/>
      <c r="M458" s="152"/>
      <c r="N458" s="153"/>
      <c r="O458" s="153"/>
      <c r="P458" s="154" t="n">
        <f aca="false">SUM(P459:P464)</f>
        <v>0</v>
      </c>
      <c r="Q458" s="153"/>
      <c r="R458" s="154" t="n">
        <f aca="false">SUM(R459:R464)</f>
        <v>5.4207</v>
      </c>
      <c r="S458" s="153"/>
      <c r="T458" s="155" t="n">
        <f aca="false">SUM(T459:T464)</f>
        <v>0</v>
      </c>
      <c r="AR458" s="148" t="s">
        <v>149</v>
      </c>
      <c r="AT458" s="156" t="s">
        <v>70</v>
      </c>
      <c r="AU458" s="156" t="s">
        <v>79</v>
      </c>
      <c r="AY458" s="148" t="s">
        <v>127</v>
      </c>
      <c r="BK458" s="157" t="n">
        <f aca="false">SUM(BK459:BK464)</f>
        <v>0</v>
      </c>
    </row>
    <row r="459" s="28" customFormat="true" ht="16.5" hidden="false" customHeight="true" outlineLevel="0" collapsed="false">
      <c r="A459" s="23"/>
      <c r="B459" s="160"/>
      <c r="C459" s="161" t="s">
        <v>663</v>
      </c>
      <c r="D459" s="161" t="s">
        <v>129</v>
      </c>
      <c r="E459" s="162" t="s">
        <v>664</v>
      </c>
      <c r="F459" s="163" t="s">
        <v>665</v>
      </c>
      <c r="G459" s="164" t="s">
        <v>162</v>
      </c>
      <c r="H459" s="165" t="n">
        <v>30</v>
      </c>
      <c r="I459" s="166"/>
      <c r="J459" s="167" t="n">
        <f aca="false">ROUND(I459*H459,2)</f>
        <v>0</v>
      </c>
      <c r="K459" s="163" t="s">
        <v>133</v>
      </c>
      <c r="L459" s="24"/>
      <c r="M459" s="168"/>
      <c r="N459" s="169" t="s">
        <v>42</v>
      </c>
      <c r="O459" s="56"/>
      <c r="P459" s="170" t="n">
        <f aca="false">O459*H459</f>
        <v>0</v>
      </c>
      <c r="Q459" s="170" t="n">
        <v>0.18</v>
      </c>
      <c r="R459" s="170" t="n">
        <f aca="false">Q459*H459</f>
        <v>5.4</v>
      </c>
      <c r="S459" s="170" t="n">
        <v>0</v>
      </c>
      <c r="T459" s="171" t="n">
        <f aca="false">S459*H459</f>
        <v>0</v>
      </c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23"/>
      <c r="AR459" s="172" t="s">
        <v>535</v>
      </c>
      <c r="AT459" s="172" t="s">
        <v>129</v>
      </c>
      <c r="AU459" s="172" t="s">
        <v>81</v>
      </c>
      <c r="AY459" s="4" t="s">
        <v>127</v>
      </c>
      <c r="BE459" s="173" t="n">
        <f aca="false">IF(N459="základní",J459,0)</f>
        <v>0</v>
      </c>
      <c r="BF459" s="173" t="n">
        <f aca="false">IF(N459="snížená",J459,0)</f>
        <v>0</v>
      </c>
      <c r="BG459" s="173" t="n">
        <f aca="false">IF(N459="zákl. přenesená",J459,0)</f>
        <v>0</v>
      </c>
      <c r="BH459" s="173" t="n">
        <f aca="false">IF(N459="sníž. přenesená",J459,0)</f>
        <v>0</v>
      </c>
      <c r="BI459" s="173" t="n">
        <f aca="false">IF(N459="nulová",J459,0)</f>
        <v>0</v>
      </c>
      <c r="BJ459" s="4" t="s">
        <v>79</v>
      </c>
      <c r="BK459" s="173" t="n">
        <f aca="false">ROUND(I459*H459,2)</f>
        <v>0</v>
      </c>
      <c r="BL459" s="4" t="s">
        <v>535</v>
      </c>
      <c r="BM459" s="172" t="s">
        <v>666</v>
      </c>
    </row>
    <row r="460" s="28" customFormat="true" ht="12.8" hidden="false" customHeight="false" outlineLevel="0" collapsed="false">
      <c r="A460" s="23"/>
      <c r="B460" s="24"/>
      <c r="C460" s="23"/>
      <c r="D460" s="174" t="s">
        <v>136</v>
      </c>
      <c r="E460" s="23"/>
      <c r="F460" s="175" t="s">
        <v>667</v>
      </c>
      <c r="G460" s="23"/>
      <c r="H460" s="23"/>
      <c r="I460" s="176"/>
      <c r="J460" s="23"/>
      <c r="K460" s="23"/>
      <c r="L460" s="24"/>
      <c r="M460" s="177"/>
      <c r="N460" s="178"/>
      <c r="O460" s="56"/>
      <c r="P460" s="56"/>
      <c r="Q460" s="56"/>
      <c r="R460" s="56"/>
      <c r="S460" s="56"/>
      <c r="T460" s="57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23"/>
      <c r="AT460" s="4" t="s">
        <v>136</v>
      </c>
      <c r="AU460" s="4" t="s">
        <v>81</v>
      </c>
    </row>
    <row r="461" s="180" customFormat="true" ht="12.8" hidden="false" customHeight="false" outlineLevel="0" collapsed="false">
      <c r="B461" s="181"/>
      <c r="D461" s="174" t="s">
        <v>140</v>
      </c>
      <c r="E461" s="182"/>
      <c r="F461" s="183" t="s">
        <v>200</v>
      </c>
      <c r="H461" s="182"/>
      <c r="I461" s="184"/>
      <c r="L461" s="181"/>
      <c r="M461" s="185"/>
      <c r="N461" s="186"/>
      <c r="O461" s="186"/>
      <c r="P461" s="186"/>
      <c r="Q461" s="186"/>
      <c r="R461" s="186"/>
      <c r="S461" s="186"/>
      <c r="T461" s="187"/>
      <c r="AT461" s="182" t="s">
        <v>140</v>
      </c>
      <c r="AU461" s="182" t="s">
        <v>81</v>
      </c>
      <c r="AV461" s="180" t="s">
        <v>79</v>
      </c>
      <c r="AW461" s="180" t="s">
        <v>32</v>
      </c>
      <c r="AX461" s="180" t="s">
        <v>71</v>
      </c>
      <c r="AY461" s="182" t="s">
        <v>127</v>
      </c>
    </row>
    <row r="462" s="188" customFormat="true" ht="12.8" hidden="false" customHeight="false" outlineLevel="0" collapsed="false">
      <c r="B462" s="189"/>
      <c r="D462" s="174" t="s">
        <v>140</v>
      </c>
      <c r="E462" s="190"/>
      <c r="F462" s="191" t="s">
        <v>668</v>
      </c>
      <c r="H462" s="192" t="n">
        <v>30</v>
      </c>
      <c r="I462" s="193"/>
      <c r="L462" s="189"/>
      <c r="M462" s="194"/>
      <c r="N462" s="195"/>
      <c r="O462" s="195"/>
      <c r="P462" s="195"/>
      <c r="Q462" s="195"/>
      <c r="R462" s="195"/>
      <c r="S462" s="195"/>
      <c r="T462" s="196"/>
      <c r="AT462" s="190" t="s">
        <v>140</v>
      </c>
      <c r="AU462" s="190" t="s">
        <v>81</v>
      </c>
      <c r="AV462" s="188" t="s">
        <v>81</v>
      </c>
      <c r="AW462" s="188" t="s">
        <v>32</v>
      </c>
      <c r="AX462" s="188" t="s">
        <v>71</v>
      </c>
      <c r="AY462" s="190" t="s">
        <v>127</v>
      </c>
    </row>
    <row r="463" s="28" customFormat="true" ht="16.5" hidden="false" customHeight="true" outlineLevel="0" collapsed="false">
      <c r="A463" s="23"/>
      <c r="B463" s="160"/>
      <c r="C463" s="197" t="s">
        <v>669</v>
      </c>
      <c r="D463" s="197" t="s">
        <v>224</v>
      </c>
      <c r="E463" s="198" t="s">
        <v>670</v>
      </c>
      <c r="F463" s="199" t="s">
        <v>671</v>
      </c>
      <c r="G463" s="200" t="s">
        <v>162</v>
      </c>
      <c r="H463" s="201" t="n">
        <v>30</v>
      </c>
      <c r="I463" s="202"/>
      <c r="J463" s="203" t="n">
        <f aca="false">ROUND(I463*H463,2)</f>
        <v>0</v>
      </c>
      <c r="K463" s="199" t="s">
        <v>133</v>
      </c>
      <c r="L463" s="204"/>
      <c r="M463" s="205"/>
      <c r="N463" s="206" t="s">
        <v>42</v>
      </c>
      <c r="O463" s="56"/>
      <c r="P463" s="170" t="n">
        <f aca="false">O463*H463</f>
        <v>0</v>
      </c>
      <c r="Q463" s="170" t="n">
        <v>0.00069</v>
      </c>
      <c r="R463" s="170" t="n">
        <f aca="false">Q463*H463</f>
        <v>0.0207</v>
      </c>
      <c r="S463" s="170" t="n">
        <v>0</v>
      </c>
      <c r="T463" s="171" t="n">
        <f aca="false">S463*H463</f>
        <v>0</v>
      </c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23"/>
      <c r="AR463" s="172" t="s">
        <v>672</v>
      </c>
      <c r="AT463" s="172" t="s">
        <v>224</v>
      </c>
      <c r="AU463" s="172" t="s">
        <v>81</v>
      </c>
      <c r="AY463" s="4" t="s">
        <v>127</v>
      </c>
      <c r="BE463" s="173" t="n">
        <f aca="false">IF(N463="základní",J463,0)</f>
        <v>0</v>
      </c>
      <c r="BF463" s="173" t="n">
        <f aca="false">IF(N463="snížená",J463,0)</f>
        <v>0</v>
      </c>
      <c r="BG463" s="173" t="n">
        <f aca="false">IF(N463="zákl. přenesená",J463,0)</f>
        <v>0</v>
      </c>
      <c r="BH463" s="173" t="n">
        <f aca="false">IF(N463="sníž. přenesená",J463,0)</f>
        <v>0</v>
      </c>
      <c r="BI463" s="173" t="n">
        <f aca="false">IF(N463="nulová",J463,0)</f>
        <v>0</v>
      </c>
      <c r="BJ463" s="4" t="s">
        <v>79</v>
      </c>
      <c r="BK463" s="173" t="n">
        <f aca="false">ROUND(I463*H463,2)</f>
        <v>0</v>
      </c>
      <c r="BL463" s="4" t="s">
        <v>672</v>
      </c>
      <c r="BM463" s="172" t="s">
        <v>673</v>
      </c>
    </row>
    <row r="464" s="28" customFormat="true" ht="12.8" hidden="false" customHeight="false" outlineLevel="0" collapsed="false">
      <c r="A464" s="23"/>
      <c r="B464" s="24"/>
      <c r="C464" s="23"/>
      <c r="D464" s="174" t="s">
        <v>136</v>
      </c>
      <c r="E464" s="23"/>
      <c r="F464" s="175" t="s">
        <v>671</v>
      </c>
      <c r="G464" s="23"/>
      <c r="H464" s="23"/>
      <c r="I464" s="176"/>
      <c r="J464" s="23"/>
      <c r="K464" s="23"/>
      <c r="L464" s="24"/>
      <c r="M464" s="177"/>
      <c r="N464" s="178"/>
      <c r="O464" s="56"/>
      <c r="P464" s="56"/>
      <c r="Q464" s="56"/>
      <c r="R464" s="56"/>
      <c r="S464" s="56"/>
      <c r="T464" s="57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23"/>
      <c r="AT464" s="4" t="s">
        <v>136</v>
      </c>
      <c r="AU464" s="4" t="s">
        <v>81</v>
      </c>
    </row>
    <row r="465" s="146" customFormat="true" ht="25.9" hidden="false" customHeight="true" outlineLevel="0" collapsed="false">
      <c r="B465" s="147"/>
      <c r="D465" s="148" t="s">
        <v>70</v>
      </c>
      <c r="E465" s="149" t="s">
        <v>674</v>
      </c>
      <c r="F465" s="149" t="s">
        <v>675</v>
      </c>
      <c r="I465" s="150"/>
      <c r="J465" s="151" t="n">
        <f aca="false">BK465</f>
        <v>0</v>
      </c>
      <c r="L465" s="147"/>
      <c r="M465" s="152"/>
      <c r="N465" s="153"/>
      <c r="O465" s="153"/>
      <c r="P465" s="154" t="n">
        <f aca="false">P466</f>
        <v>0</v>
      </c>
      <c r="Q465" s="153"/>
      <c r="R465" s="154" t="n">
        <f aca="false">R466</f>
        <v>0</v>
      </c>
      <c r="S465" s="153"/>
      <c r="T465" s="155" t="n">
        <f aca="false">T466</f>
        <v>0</v>
      </c>
      <c r="AR465" s="148" t="s">
        <v>159</v>
      </c>
      <c r="AT465" s="156" t="s">
        <v>70</v>
      </c>
      <c r="AU465" s="156" t="s">
        <v>71</v>
      </c>
      <c r="AY465" s="148" t="s">
        <v>127</v>
      </c>
      <c r="BK465" s="157" t="n">
        <f aca="false">BK466</f>
        <v>0</v>
      </c>
    </row>
    <row r="466" s="146" customFormat="true" ht="22.8" hidden="false" customHeight="true" outlineLevel="0" collapsed="false">
      <c r="B466" s="147"/>
      <c r="D466" s="148" t="s">
        <v>70</v>
      </c>
      <c r="E466" s="158" t="s">
        <v>676</v>
      </c>
      <c r="F466" s="158" t="s">
        <v>677</v>
      </c>
      <c r="I466" s="150"/>
      <c r="J466" s="159" t="n">
        <f aca="false">BK466</f>
        <v>0</v>
      </c>
      <c r="L466" s="147"/>
      <c r="M466" s="152"/>
      <c r="N466" s="153"/>
      <c r="O466" s="153"/>
      <c r="P466" s="154" t="n">
        <f aca="false">SUM(P467:P469)</f>
        <v>0</v>
      </c>
      <c r="Q466" s="153"/>
      <c r="R466" s="154" t="n">
        <f aca="false">SUM(R467:R469)</f>
        <v>0</v>
      </c>
      <c r="S466" s="153"/>
      <c r="T466" s="155" t="n">
        <f aca="false">SUM(T467:T469)</f>
        <v>0</v>
      </c>
      <c r="AR466" s="148" t="s">
        <v>159</v>
      </c>
      <c r="AT466" s="156" t="s">
        <v>70</v>
      </c>
      <c r="AU466" s="156" t="s">
        <v>79</v>
      </c>
      <c r="AY466" s="148" t="s">
        <v>127</v>
      </c>
      <c r="BK466" s="157" t="n">
        <f aca="false">SUM(BK467:BK469)</f>
        <v>0</v>
      </c>
    </row>
    <row r="467" s="28" customFormat="true" ht="16.5" hidden="false" customHeight="true" outlineLevel="0" collapsed="false">
      <c r="A467" s="23"/>
      <c r="B467" s="160"/>
      <c r="C467" s="161" t="s">
        <v>678</v>
      </c>
      <c r="D467" s="161" t="s">
        <v>129</v>
      </c>
      <c r="E467" s="162" t="s">
        <v>679</v>
      </c>
      <c r="F467" s="163" t="s">
        <v>680</v>
      </c>
      <c r="G467" s="164" t="s">
        <v>145</v>
      </c>
      <c r="H467" s="165" t="n">
        <v>3</v>
      </c>
      <c r="I467" s="166"/>
      <c r="J467" s="167" t="n">
        <f aca="false">ROUND(I467*H467,2)</f>
        <v>0</v>
      </c>
      <c r="K467" s="163" t="s">
        <v>133</v>
      </c>
      <c r="L467" s="24"/>
      <c r="M467" s="168"/>
      <c r="N467" s="169" t="s">
        <v>42</v>
      </c>
      <c r="O467" s="56"/>
      <c r="P467" s="170" t="n">
        <f aca="false">O467*H467</f>
        <v>0</v>
      </c>
      <c r="Q467" s="170" t="n">
        <v>0</v>
      </c>
      <c r="R467" s="170" t="n">
        <f aca="false">Q467*H467</f>
        <v>0</v>
      </c>
      <c r="S467" s="170" t="n">
        <v>0</v>
      </c>
      <c r="T467" s="171" t="n">
        <f aca="false">S467*H467</f>
        <v>0</v>
      </c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23"/>
      <c r="AR467" s="172" t="s">
        <v>681</v>
      </c>
      <c r="AT467" s="172" t="s">
        <v>129</v>
      </c>
      <c r="AU467" s="172" t="s">
        <v>81</v>
      </c>
      <c r="AY467" s="4" t="s">
        <v>127</v>
      </c>
      <c r="BE467" s="173" t="n">
        <f aca="false">IF(N467="základní",J467,0)</f>
        <v>0</v>
      </c>
      <c r="BF467" s="173" t="n">
        <f aca="false">IF(N467="snížená",J467,0)</f>
        <v>0</v>
      </c>
      <c r="BG467" s="173" t="n">
        <f aca="false">IF(N467="zákl. přenesená",J467,0)</f>
        <v>0</v>
      </c>
      <c r="BH467" s="173" t="n">
        <f aca="false">IF(N467="sníž. přenesená",J467,0)</f>
        <v>0</v>
      </c>
      <c r="BI467" s="173" t="n">
        <f aca="false">IF(N467="nulová",J467,0)</f>
        <v>0</v>
      </c>
      <c r="BJ467" s="4" t="s">
        <v>79</v>
      </c>
      <c r="BK467" s="173" t="n">
        <f aca="false">ROUND(I467*H467,2)</f>
        <v>0</v>
      </c>
      <c r="BL467" s="4" t="s">
        <v>681</v>
      </c>
      <c r="BM467" s="172" t="s">
        <v>682</v>
      </c>
    </row>
    <row r="468" s="28" customFormat="true" ht="12.8" hidden="false" customHeight="false" outlineLevel="0" collapsed="false">
      <c r="A468" s="23"/>
      <c r="B468" s="24"/>
      <c r="C468" s="23"/>
      <c r="D468" s="174" t="s">
        <v>136</v>
      </c>
      <c r="E468" s="23"/>
      <c r="F468" s="175" t="s">
        <v>680</v>
      </c>
      <c r="G468" s="23"/>
      <c r="H468" s="23"/>
      <c r="I468" s="176"/>
      <c r="J468" s="23"/>
      <c r="K468" s="23"/>
      <c r="L468" s="24"/>
      <c r="M468" s="177"/>
      <c r="N468" s="178"/>
      <c r="O468" s="56"/>
      <c r="P468" s="56"/>
      <c r="Q468" s="56"/>
      <c r="R468" s="56"/>
      <c r="S468" s="56"/>
      <c r="T468" s="57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23"/>
      <c r="AT468" s="4" t="s">
        <v>136</v>
      </c>
      <c r="AU468" s="4" t="s">
        <v>81</v>
      </c>
    </row>
    <row r="469" s="188" customFormat="true" ht="12.8" hidden="false" customHeight="false" outlineLevel="0" collapsed="false">
      <c r="B469" s="189"/>
      <c r="D469" s="174" t="s">
        <v>140</v>
      </c>
      <c r="E469" s="190"/>
      <c r="F469" s="191" t="s">
        <v>683</v>
      </c>
      <c r="H469" s="192" t="n">
        <v>3</v>
      </c>
      <c r="I469" s="193"/>
      <c r="L469" s="189"/>
      <c r="M469" s="207"/>
      <c r="N469" s="208"/>
      <c r="O469" s="208"/>
      <c r="P469" s="208"/>
      <c r="Q469" s="208"/>
      <c r="R469" s="208"/>
      <c r="S469" s="208"/>
      <c r="T469" s="209"/>
      <c r="AT469" s="190" t="s">
        <v>140</v>
      </c>
      <c r="AU469" s="190" t="s">
        <v>81</v>
      </c>
      <c r="AV469" s="188" t="s">
        <v>81</v>
      </c>
      <c r="AW469" s="188" t="s">
        <v>32</v>
      </c>
      <c r="AX469" s="188" t="s">
        <v>71</v>
      </c>
      <c r="AY469" s="190" t="s">
        <v>127</v>
      </c>
    </row>
    <row r="470" s="28" customFormat="true" ht="6.95" hidden="false" customHeight="true" outlineLevel="0" collapsed="false">
      <c r="A470" s="23"/>
      <c r="B470" s="40"/>
      <c r="C470" s="41"/>
      <c r="D470" s="41"/>
      <c r="E470" s="41"/>
      <c r="F470" s="41"/>
      <c r="G470" s="41"/>
      <c r="H470" s="41"/>
      <c r="I470" s="41"/>
      <c r="J470" s="41"/>
      <c r="K470" s="41"/>
      <c r="L470" s="24"/>
      <c r="M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23"/>
    </row>
    <row r="480" customFormat="false" ht="12.8" hidden="false" customHeight="false" outlineLevel="0" collapsed="false">
      <c r="H480" s="1" t="n">
        <v>3</v>
      </c>
    </row>
  </sheetData>
  <autoFilter ref="C91:K469"/>
  <mergeCells count="9">
    <mergeCell ref="L2:V2"/>
    <mergeCell ref="E7:H7"/>
    <mergeCell ref="E9:H9"/>
    <mergeCell ref="E18:H18"/>
    <mergeCell ref="E27:H27"/>
    <mergeCell ref="E48:H48"/>
    <mergeCell ref="E50:H50"/>
    <mergeCell ref="E82:H82"/>
    <mergeCell ref="E84:H8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29"/>
  <sheetViews>
    <sheetView showFormulas="false" showGridLines="false" showRowColHeaders="true" showZeros="true" rightToLeft="false" tabSelected="false" showOutlineSymbols="true" defaultGridColor="true" view="normal" topLeftCell="A192" colorId="64" zoomScale="100" zoomScaleNormal="100" zoomScalePageLayoutView="100" workbookViewId="0">
      <selection pane="topLeft" activeCell="J119" activeCellId="0" sqref="J119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s="1" customFormat="tru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84</v>
      </c>
    </row>
    <row r="3" s="1" customFormat="tru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81</v>
      </c>
    </row>
    <row r="4" s="1" customFormat="true" ht="24.95" hidden="false" customHeight="true" outlineLevel="0" collapsed="false">
      <c r="B4" s="7"/>
      <c r="D4" s="8" t="s">
        <v>91</v>
      </c>
      <c r="L4" s="7"/>
      <c r="M4" s="99" t="s">
        <v>10</v>
      </c>
      <c r="AT4" s="4" t="s">
        <v>3</v>
      </c>
    </row>
    <row r="5" s="1" customFormat="true" ht="6.95" hidden="false" customHeight="true" outlineLevel="0" collapsed="false">
      <c r="B5" s="7"/>
      <c r="L5" s="7"/>
    </row>
    <row r="6" s="1" customFormat="true" ht="12" hidden="false" customHeight="true" outlineLevel="0" collapsed="false">
      <c r="B6" s="7"/>
      <c r="D6" s="16" t="s">
        <v>16</v>
      </c>
      <c r="L6" s="7"/>
    </row>
    <row r="7" s="1" customFormat="true" ht="16.5" hidden="false" customHeight="true" outlineLevel="0" collapsed="false">
      <c r="B7" s="7"/>
      <c r="E7" s="100" t="str">
        <f aca="false">'Rekapitulace stavby'!K6</f>
        <v>Veltrusy - rekonstrukce ulice Opletalova</v>
      </c>
      <c r="F7" s="100"/>
      <c r="G7" s="100"/>
      <c r="H7" s="100"/>
      <c r="L7" s="7"/>
    </row>
    <row r="8" s="28" customFormat="true" ht="12" hidden="false" customHeight="true" outlineLevel="0" collapsed="false">
      <c r="A8" s="23"/>
      <c r="B8" s="24"/>
      <c r="C8" s="23"/>
      <c r="D8" s="16" t="s">
        <v>92</v>
      </c>
      <c r="E8" s="23"/>
      <c r="F8" s="23"/>
      <c r="G8" s="23"/>
      <c r="H8" s="23"/>
      <c r="I8" s="23"/>
      <c r="J8" s="23"/>
      <c r="K8" s="23"/>
      <c r="L8" s="101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6.5" hidden="false" customHeight="true" outlineLevel="0" collapsed="false">
      <c r="A9" s="23"/>
      <c r="B9" s="24"/>
      <c r="C9" s="23"/>
      <c r="D9" s="23"/>
      <c r="E9" s="102" t="s">
        <v>684</v>
      </c>
      <c r="F9" s="102"/>
      <c r="G9" s="102"/>
      <c r="H9" s="102"/>
      <c r="I9" s="23"/>
      <c r="J9" s="23"/>
      <c r="K9" s="23"/>
      <c r="L9" s="101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.8" hidden="false" customHeight="false" outlineLevel="0" collapsed="false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101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2" hidden="false" customHeight="true" outlineLevel="0" collapsed="false">
      <c r="A11" s="23"/>
      <c r="B11" s="24"/>
      <c r="C11" s="23"/>
      <c r="D11" s="16" t="s">
        <v>18</v>
      </c>
      <c r="E11" s="23"/>
      <c r="F11" s="17"/>
      <c r="G11" s="23"/>
      <c r="H11" s="23"/>
      <c r="I11" s="16" t="s">
        <v>19</v>
      </c>
      <c r="J11" s="17"/>
      <c r="K11" s="23"/>
      <c r="L11" s="101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20</v>
      </c>
      <c r="E12" s="23"/>
      <c r="F12" s="17" t="s">
        <v>21</v>
      </c>
      <c r="G12" s="23"/>
      <c r="H12" s="23"/>
      <c r="I12" s="16" t="s">
        <v>22</v>
      </c>
      <c r="J12" s="103" t="str">
        <f aca="false">'Rekapitulace stavby'!AN8</f>
        <v>13. 7. 2020</v>
      </c>
      <c r="K12" s="23"/>
      <c r="L12" s="101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0.8" hidden="false" customHeight="true" outlineLevel="0" collapsed="false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101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12" hidden="false" customHeight="true" outlineLevel="0" collapsed="false">
      <c r="A14" s="23"/>
      <c r="B14" s="24"/>
      <c r="C14" s="23"/>
      <c r="D14" s="16" t="s">
        <v>24</v>
      </c>
      <c r="E14" s="23"/>
      <c r="F14" s="23"/>
      <c r="G14" s="23"/>
      <c r="H14" s="23"/>
      <c r="I14" s="16" t="s">
        <v>25</v>
      </c>
      <c r="J14" s="17"/>
      <c r="K14" s="23"/>
      <c r="L14" s="101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8" hidden="false" customHeight="true" outlineLevel="0" collapsed="false">
      <c r="A15" s="23"/>
      <c r="B15" s="24"/>
      <c r="C15" s="23"/>
      <c r="D15" s="23"/>
      <c r="E15" s="17" t="s">
        <v>26</v>
      </c>
      <c r="F15" s="23"/>
      <c r="G15" s="23"/>
      <c r="H15" s="23"/>
      <c r="I15" s="16" t="s">
        <v>27</v>
      </c>
      <c r="J15" s="17"/>
      <c r="K15" s="23"/>
      <c r="L15" s="101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6.95" hidden="false" customHeight="true" outlineLevel="0" collapsed="false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101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12" hidden="false" customHeight="true" outlineLevel="0" collapsed="false">
      <c r="A17" s="23"/>
      <c r="B17" s="24"/>
      <c r="C17" s="23"/>
      <c r="D17" s="16" t="s">
        <v>28</v>
      </c>
      <c r="E17" s="23"/>
      <c r="F17" s="23"/>
      <c r="G17" s="23"/>
      <c r="H17" s="23"/>
      <c r="I17" s="16" t="s">
        <v>25</v>
      </c>
      <c r="J17" s="18" t="str">
        <f aca="false">'Rekapitulace stavby'!AN13</f>
        <v>Vyplň údaj</v>
      </c>
      <c r="K17" s="23"/>
      <c r="L17" s="101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8" hidden="false" customHeight="true" outlineLevel="0" collapsed="false">
      <c r="A18" s="23"/>
      <c r="B18" s="24"/>
      <c r="C18" s="23"/>
      <c r="D18" s="23"/>
      <c r="E18" s="104" t="str">
        <f aca="false">'Rekapitulace stavby'!E14</f>
        <v>Vyplň údaj</v>
      </c>
      <c r="F18" s="104"/>
      <c r="G18" s="104"/>
      <c r="H18" s="104"/>
      <c r="I18" s="16" t="s">
        <v>27</v>
      </c>
      <c r="J18" s="18" t="str">
        <f aca="false">'Rekapitulace stavby'!AN14</f>
        <v>Vyplň údaj</v>
      </c>
      <c r="K18" s="23"/>
      <c r="L18" s="101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6.95" hidden="false" customHeight="true" outlineLevel="0" collapsed="false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101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12" hidden="false" customHeight="true" outlineLevel="0" collapsed="false">
      <c r="A20" s="23"/>
      <c r="B20" s="24"/>
      <c r="C20" s="23"/>
      <c r="D20" s="16" t="s">
        <v>30</v>
      </c>
      <c r="E20" s="23"/>
      <c r="F20" s="23"/>
      <c r="G20" s="23"/>
      <c r="H20" s="23"/>
      <c r="I20" s="16" t="s">
        <v>25</v>
      </c>
      <c r="J20" s="17"/>
      <c r="K20" s="23"/>
      <c r="L20" s="101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8" hidden="false" customHeight="true" outlineLevel="0" collapsed="false">
      <c r="A21" s="23"/>
      <c r="B21" s="24"/>
      <c r="C21" s="23"/>
      <c r="D21" s="23"/>
      <c r="E21" s="17" t="s">
        <v>31</v>
      </c>
      <c r="F21" s="23"/>
      <c r="G21" s="23"/>
      <c r="H21" s="23"/>
      <c r="I21" s="16" t="s">
        <v>27</v>
      </c>
      <c r="J21" s="17"/>
      <c r="K21" s="23"/>
      <c r="L21" s="101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6.95" hidden="false" customHeight="true" outlineLevel="0" collapsed="false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101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12" hidden="false" customHeight="true" outlineLevel="0" collapsed="false">
      <c r="A23" s="23"/>
      <c r="B23" s="24"/>
      <c r="C23" s="23"/>
      <c r="D23" s="16" t="s">
        <v>33</v>
      </c>
      <c r="E23" s="23"/>
      <c r="F23" s="23"/>
      <c r="G23" s="23"/>
      <c r="H23" s="23"/>
      <c r="I23" s="16" t="s">
        <v>25</v>
      </c>
      <c r="J23" s="17" t="str">
        <f aca="false">IF('Rekapitulace stavby'!AN19="","",'Rekapitulace stavby'!AN19)</f>
        <v/>
      </c>
      <c r="K23" s="23"/>
      <c r="L23" s="101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8" hidden="false" customHeight="true" outlineLevel="0" collapsed="false">
      <c r="A24" s="23"/>
      <c r="B24" s="24"/>
      <c r="C24" s="23"/>
      <c r="D24" s="23"/>
      <c r="E24" s="17" t="str">
        <f aca="false">IF('Rekapitulace stavby'!E20="","",'Rekapitulace stavby'!E20)</f>
        <v> </v>
      </c>
      <c r="F24" s="23"/>
      <c r="G24" s="23"/>
      <c r="H24" s="23"/>
      <c r="I24" s="16" t="s">
        <v>27</v>
      </c>
      <c r="J24" s="17" t="str">
        <f aca="false">IF('Rekapitulace stavby'!AN20="","",'Rekapitulace stavby'!AN20)</f>
        <v/>
      </c>
      <c r="K24" s="23"/>
      <c r="L24" s="101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28" customFormat="true" ht="6.95" hidden="false" customHeight="true" outlineLevel="0" collapsed="false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101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="28" customFormat="true" ht="12" hidden="false" customHeight="true" outlineLevel="0" collapsed="false">
      <c r="A26" s="23"/>
      <c r="B26" s="24"/>
      <c r="C26" s="23"/>
      <c r="D26" s="16" t="s">
        <v>35</v>
      </c>
      <c r="E26" s="23"/>
      <c r="F26" s="23"/>
      <c r="G26" s="23"/>
      <c r="H26" s="23"/>
      <c r="I26" s="23"/>
      <c r="J26" s="23"/>
      <c r="K26" s="23"/>
      <c r="L26" s="101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108" customFormat="true" ht="23.25" hidden="false" customHeight="true" outlineLevel="0" collapsed="false">
      <c r="A27" s="105"/>
      <c r="B27" s="106"/>
      <c r="C27" s="105"/>
      <c r="D27" s="105"/>
      <c r="E27" s="21" t="s">
        <v>685</v>
      </c>
      <c r="F27" s="21"/>
      <c r="G27" s="21"/>
      <c r="H27" s="21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8" customFormat="true" ht="6.95" hidden="false" customHeight="tru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1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67"/>
      <c r="E29" s="67"/>
      <c r="F29" s="67"/>
      <c r="G29" s="67"/>
      <c r="H29" s="67"/>
      <c r="I29" s="67"/>
      <c r="J29" s="67"/>
      <c r="K29" s="67"/>
      <c r="L29" s="101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25.45" hidden="false" customHeight="true" outlineLevel="0" collapsed="false">
      <c r="A30" s="23"/>
      <c r="B30" s="24"/>
      <c r="C30" s="23"/>
      <c r="D30" s="109" t="s">
        <v>37</v>
      </c>
      <c r="E30" s="23"/>
      <c r="F30" s="23"/>
      <c r="G30" s="23"/>
      <c r="H30" s="23"/>
      <c r="I30" s="23"/>
      <c r="J30" s="110" t="n">
        <f aca="false">ROUND(J89, 2)</f>
        <v>0</v>
      </c>
      <c r="K30" s="23"/>
      <c r="L30" s="101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6.95" hidden="false" customHeight="true" outlineLevel="0" collapsed="false">
      <c r="A31" s="23"/>
      <c r="B31" s="24"/>
      <c r="C31" s="23"/>
      <c r="D31" s="67"/>
      <c r="E31" s="67"/>
      <c r="F31" s="67"/>
      <c r="G31" s="67"/>
      <c r="H31" s="67"/>
      <c r="I31" s="67"/>
      <c r="J31" s="67"/>
      <c r="K31" s="67"/>
      <c r="L31" s="101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23"/>
      <c r="F32" s="111" t="s">
        <v>39</v>
      </c>
      <c r="G32" s="23"/>
      <c r="H32" s="23"/>
      <c r="I32" s="111" t="s">
        <v>38</v>
      </c>
      <c r="J32" s="111" t="s">
        <v>40</v>
      </c>
      <c r="K32" s="23"/>
      <c r="L32" s="101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false" customHeight="true" outlineLevel="0" collapsed="false">
      <c r="A33" s="23"/>
      <c r="B33" s="24"/>
      <c r="C33" s="23"/>
      <c r="D33" s="112" t="s">
        <v>41</v>
      </c>
      <c r="E33" s="16" t="s">
        <v>42</v>
      </c>
      <c r="F33" s="113" t="n">
        <f aca="false">ROUND((SUM(BE89:BE228)),  2)</f>
        <v>0</v>
      </c>
      <c r="G33" s="23"/>
      <c r="H33" s="23"/>
      <c r="I33" s="114" t="n">
        <v>0.21</v>
      </c>
      <c r="J33" s="113" t="n">
        <f aca="false">ROUND(((SUM(BE89:BE228))*I33),  2)</f>
        <v>0</v>
      </c>
      <c r="K33" s="23"/>
      <c r="L33" s="101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false" customHeight="true" outlineLevel="0" collapsed="false">
      <c r="A34" s="23"/>
      <c r="B34" s="24"/>
      <c r="C34" s="23"/>
      <c r="D34" s="23"/>
      <c r="E34" s="16" t="s">
        <v>43</v>
      </c>
      <c r="F34" s="113" t="n">
        <f aca="false">ROUND((SUM(BF89:BF228)),  2)</f>
        <v>0</v>
      </c>
      <c r="G34" s="23"/>
      <c r="H34" s="23"/>
      <c r="I34" s="114" t="n">
        <v>0.15</v>
      </c>
      <c r="J34" s="113" t="n">
        <f aca="false">ROUND(((SUM(BF89:BF228))*I34),  2)</f>
        <v>0</v>
      </c>
      <c r="K34" s="23"/>
      <c r="L34" s="101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44</v>
      </c>
      <c r="F35" s="113" t="n">
        <f aca="false">ROUND((SUM(BG89:BG228)),  2)</f>
        <v>0</v>
      </c>
      <c r="G35" s="23"/>
      <c r="H35" s="23"/>
      <c r="I35" s="114" t="n">
        <v>0.21</v>
      </c>
      <c r="J35" s="113" t="n">
        <f aca="false">0</f>
        <v>0</v>
      </c>
      <c r="K35" s="23"/>
      <c r="L35" s="101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14.4" hidden="true" customHeight="true" outlineLevel="0" collapsed="false">
      <c r="A36" s="23"/>
      <c r="B36" s="24"/>
      <c r="C36" s="23"/>
      <c r="D36" s="23"/>
      <c r="E36" s="16" t="s">
        <v>45</v>
      </c>
      <c r="F36" s="113" t="n">
        <f aca="false">ROUND((SUM(BH89:BH228)),  2)</f>
        <v>0</v>
      </c>
      <c r="G36" s="23"/>
      <c r="H36" s="23"/>
      <c r="I36" s="114" t="n">
        <v>0.15</v>
      </c>
      <c r="J36" s="113" t="n">
        <f aca="false">0</f>
        <v>0</v>
      </c>
      <c r="K36" s="23"/>
      <c r="L36" s="101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14.4" hidden="true" customHeight="true" outlineLevel="0" collapsed="false">
      <c r="A37" s="23"/>
      <c r="B37" s="24"/>
      <c r="C37" s="23"/>
      <c r="D37" s="23"/>
      <c r="E37" s="16" t="s">
        <v>46</v>
      </c>
      <c r="F37" s="113" t="n">
        <f aca="false">ROUND((SUM(BI89:BI228)),  2)</f>
        <v>0</v>
      </c>
      <c r="G37" s="23"/>
      <c r="H37" s="23"/>
      <c r="I37" s="114" t="n">
        <v>0</v>
      </c>
      <c r="J37" s="113" t="n">
        <f aca="false">0</f>
        <v>0</v>
      </c>
      <c r="K37" s="23"/>
      <c r="L37" s="101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6.95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101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="28" customFormat="true" ht="25.45" hidden="false" customHeight="true" outlineLevel="0" collapsed="false">
      <c r="A39" s="23"/>
      <c r="B39" s="24"/>
      <c r="C39" s="115"/>
      <c r="D39" s="116" t="s">
        <v>47</v>
      </c>
      <c r="E39" s="59"/>
      <c r="F39" s="59"/>
      <c r="G39" s="117" t="s">
        <v>48</v>
      </c>
      <c r="H39" s="118" t="s">
        <v>49</v>
      </c>
      <c r="I39" s="59"/>
      <c r="J39" s="119" t="n">
        <f aca="false">SUM(J30:J37)</f>
        <v>0</v>
      </c>
      <c r="K39" s="120"/>
      <c r="L39" s="101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="28" customFormat="true" ht="14.4" hidden="false" customHeight="true" outlineLevel="0" collapsed="false">
      <c r="A40" s="23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101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4" s="28" customFormat="true" ht="6.95" hidden="false" customHeight="true" outlineLevel="0" collapsed="false">
      <c r="A44" s="23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01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="28" customFormat="true" ht="24.95" hidden="false" customHeight="true" outlineLevel="0" collapsed="false">
      <c r="A45" s="23"/>
      <c r="B45" s="24"/>
      <c r="C45" s="8" t="s">
        <v>95</v>
      </c>
      <c r="D45" s="23"/>
      <c r="E45" s="23"/>
      <c r="F45" s="23"/>
      <c r="G45" s="23"/>
      <c r="H45" s="23"/>
      <c r="I45" s="23"/>
      <c r="J45" s="23"/>
      <c r="K45" s="23"/>
      <c r="L45" s="101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="28" customFormat="true" ht="6.95" hidden="false" customHeight="true" outlineLevel="0" collapsed="false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101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="28" customFormat="true" ht="12" hidden="false" customHeight="true" outlineLevel="0" collapsed="false">
      <c r="A47" s="23"/>
      <c r="B47" s="24"/>
      <c r="C47" s="16" t="s">
        <v>16</v>
      </c>
      <c r="D47" s="23"/>
      <c r="E47" s="23"/>
      <c r="F47" s="23"/>
      <c r="G47" s="23"/>
      <c r="H47" s="23"/>
      <c r="I47" s="23"/>
      <c r="J47" s="23"/>
      <c r="K47" s="23"/>
      <c r="L47" s="101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="28" customFormat="true" ht="16.5" hidden="false" customHeight="true" outlineLevel="0" collapsed="false">
      <c r="A48" s="23"/>
      <c r="B48" s="24"/>
      <c r="C48" s="23"/>
      <c r="D48" s="23"/>
      <c r="E48" s="100" t="str">
        <f aca="false">E7</f>
        <v>Veltrusy - rekonstrukce ulice Opletalova</v>
      </c>
      <c r="F48" s="100"/>
      <c r="G48" s="100"/>
      <c r="H48" s="100"/>
      <c r="I48" s="23"/>
      <c r="J48" s="23"/>
      <c r="K48" s="23"/>
      <c r="L48" s="101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="28" customFormat="true" ht="12" hidden="false" customHeight="true" outlineLevel="0" collapsed="false">
      <c r="A49" s="23"/>
      <c r="B49" s="24"/>
      <c r="C49" s="16" t="s">
        <v>92</v>
      </c>
      <c r="D49" s="23"/>
      <c r="E49" s="23"/>
      <c r="F49" s="23"/>
      <c r="G49" s="23"/>
      <c r="H49" s="23"/>
      <c r="I49" s="23"/>
      <c r="J49" s="23"/>
      <c r="K49" s="23"/>
      <c r="L49" s="101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="28" customFormat="true" ht="16.5" hidden="false" customHeight="true" outlineLevel="0" collapsed="false">
      <c r="A50" s="23"/>
      <c r="B50" s="24"/>
      <c r="C50" s="23"/>
      <c r="D50" s="23"/>
      <c r="E50" s="102" t="str">
        <f aca="false">E9</f>
        <v>SO 301 - Odvodnění zpevněných ploch</v>
      </c>
      <c r="F50" s="102"/>
      <c r="G50" s="102"/>
      <c r="H50" s="102"/>
      <c r="I50" s="23"/>
      <c r="J50" s="23"/>
      <c r="K50" s="23"/>
      <c r="L50" s="101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="28" customFormat="true" ht="6.95" hidden="false" customHeight="true" outlineLevel="0" collapsed="false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101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="28" customFormat="true" ht="12" hidden="false" customHeight="true" outlineLevel="0" collapsed="false">
      <c r="A52" s="23"/>
      <c r="B52" s="24"/>
      <c r="C52" s="16" t="s">
        <v>20</v>
      </c>
      <c r="D52" s="23"/>
      <c r="E52" s="23"/>
      <c r="F52" s="17" t="str">
        <f aca="false">F12</f>
        <v>Veltrusy, křiž. s ulicí Riegrova</v>
      </c>
      <c r="G52" s="23"/>
      <c r="H52" s="23"/>
      <c r="I52" s="16" t="s">
        <v>22</v>
      </c>
      <c r="J52" s="103" t="str">
        <f aca="false">IF(J12="","",J12)</f>
        <v>13. 7. 2020</v>
      </c>
      <c r="K52" s="23"/>
      <c r="L52" s="101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="28" customFormat="true" ht="6.95" hidden="false" customHeight="true" outlineLevel="0" collapsed="false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101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="28" customFormat="true" ht="25.65" hidden="false" customHeight="true" outlineLevel="0" collapsed="false">
      <c r="A54" s="23"/>
      <c r="B54" s="24"/>
      <c r="C54" s="16" t="s">
        <v>24</v>
      </c>
      <c r="D54" s="23"/>
      <c r="E54" s="23"/>
      <c r="F54" s="17" t="str">
        <f aca="false">E15</f>
        <v>Město Veltrusy</v>
      </c>
      <c r="G54" s="23"/>
      <c r="H54" s="23"/>
      <c r="I54" s="16" t="s">
        <v>30</v>
      </c>
      <c r="J54" s="121" t="str">
        <f aca="false">E21</f>
        <v>MKdoprava, Ing. Miroslav Kalina</v>
      </c>
      <c r="K54" s="23"/>
      <c r="L54" s="101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="28" customFormat="true" ht="15.15" hidden="false" customHeight="true" outlineLevel="0" collapsed="false">
      <c r="A55" s="23"/>
      <c r="B55" s="24"/>
      <c r="C55" s="16" t="s">
        <v>28</v>
      </c>
      <c r="D55" s="23"/>
      <c r="E55" s="23"/>
      <c r="F55" s="17" t="str">
        <f aca="false">IF(E18="","",E18)</f>
        <v>Vyplň údaj</v>
      </c>
      <c r="G55" s="23"/>
      <c r="H55" s="23"/>
      <c r="I55" s="16" t="s">
        <v>33</v>
      </c>
      <c r="J55" s="121" t="str">
        <f aca="false">E24</f>
        <v> </v>
      </c>
      <c r="K55" s="23"/>
      <c r="L55" s="101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="28" customFormat="true" ht="10.3" hidden="false" customHeight="true" outlineLevel="0" collapsed="false">
      <c r="A56" s="23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101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="28" customFormat="true" ht="29.3" hidden="false" customHeight="true" outlineLevel="0" collapsed="false">
      <c r="A57" s="23"/>
      <c r="B57" s="24"/>
      <c r="C57" s="122" t="s">
        <v>96</v>
      </c>
      <c r="D57" s="115"/>
      <c r="E57" s="115"/>
      <c r="F57" s="115"/>
      <c r="G57" s="115"/>
      <c r="H57" s="115"/>
      <c r="I57" s="115"/>
      <c r="J57" s="123" t="s">
        <v>97</v>
      </c>
      <c r="K57" s="115"/>
      <c r="L57" s="101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="28" customFormat="true" ht="10.3" hidden="false" customHeight="true" outlineLevel="0" collapsed="false">
      <c r="A58" s="23"/>
      <c r="B58" s="24"/>
      <c r="C58" s="23"/>
      <c r="D58" s="23"/>
      <c r="E58" s="23"/>
      <c r="F58" s="23"/>
      <c r="G58" s="23"/>
      <c r="H58" s="23"/>
      <c r="I58" s="23"/>
      <c r="J58" s="23"/>
      <c r="K58" s="23"/>
      <c r="L58" s="101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="28" customFormat="true" ht="22.8" hidden="false" customHeight="true" outlineLevel="0" collapsed="false">
      <c r="A59" s="23"/>
      <c r="B59" s="24"/>
      <c r="C59" s="124" t="s">
        <v>69</v>
      </c>
      <c r="D59" s="23"/>
      <c r="E59" s="23"/>
      <c r="F59" s="23"/>
      <c r="G59" s="23"/>
      <c r="H59" s="23"/>
      <c r="I59" s="23"/>
      <c r="J59" s="110" t="n">
        <f aca="false">J89</f>
        <v>0</v>
      </c>
      <c r="K59" s="23"/>
      <c r="L59" s="101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U59" s="4" t="s">
        <v>98</v>
      </c>
    </row>
    <row r="60" s="125" customFormat="true" ht="24.95" hidden="false" customHeight="true" outlineLevel="0" collapsed="false">
      <c r="B60" s="126"/>
      <c r="D60" s="127" t="s">
        <v>99</v>
      </c>
      <c r="E60" s="128"/>
      <c r="F60" s="128"/>
      <c r="G60" s="128"/>
      <c r="H60" s="128"/>
      <c r="I60" s="128"/>
      <c r="J60" s="129" t="n">
        <f aca="false">J90</f>
        <v>0</v>
      </c>
      <c r="L60" s="126"/>
    </row>
    <row r="61" s="130" customFormat="true" ht="19.9" hidden="false" customHeight="true" outlineLevel="0" collapsed="false">
      <c r="B61" s="131"/>
      <c r="D61" s="132" t="s">
        <v>100</v>
      </c>
      <c r="E61" s="133"/>
      <c r="F61" s="133"/>
      <c r="G61" s="133"/>
      <c r="H61" s="133"/>
      <c r="I61" s="133"/>
      <c r="J61" s="134" t="n">
        <f aca="false">J91</f>
        <v>0</v>
      </c>
      <c r="L61" s="131"/>
    </row>
    <row r="62" s="130" customFormat="true" ht="19.9" hidden="false" customHeight="true" outlineLevel="0" collapsed="false">
      <c r="B62" s="131"/>
      <c r="D62" s="132" t="s">
        <v>101</v>
      </c>
      <c r="E62" s="133"/>
      <c r="F62" s="133"/>
      <c r="G62" s="133"/>
      <c r="H62" s="133"/>
      <c r="I62" s="133"/>
      <c r="J62" s="134" t="n">
        <f aca="false">J158</f>
        <v>0</v>
      </c>
      <c r="L62" s="131"/>
    </row>
    <row r="63" s="130" customFormat="true" ht="19.9" hidden="false" customHeight="true" outlineLevel="0" collapsed="false">
      <c r="B63" s="131"/>
      <c r="D63" s="132" t="s">
        <v>103</v>
      </c>
      <c r="E63" s="133"/>
      <c r="F63" s="133"/>
      <c r="G63" s="133"/>
      <c r="H63" s="133"/>
      <c r="I63" s="133"/>
      <c r="J63" s="134" t="n">
        <f aca="false">J166</f>
        <v>0</v>
      </c>
      <c r="L63" s="131"/>
    </row>
    <row r="64" s="130" customFormat="true" ht="19.9" hidden="false" customHeight="true" outlineLevel="0" collapsed="false">
      <c r="B64" s="131"/>
      <c r="D64" s="132" t="s">
        <v>686</v>
      </c>
      <c r="E64" s="133"/>
      <c r="F64" s="133"/>
      <c r="G64" s="133"/>
      <c r="H64" s="133"/>
      <c r="I64" s="133"/>
      <c r="J64" s="134" t="n">
        <f aca="false">J175</f>
        <v>0</v>
      </c>
      <c r="L64" s="131"/>
    </row>
    <row r="65" s="130" customFormat="true" ht="19.9" hidden="false" customHeight="true" outlineLevel="0" collapsed="false">
      <c r="B65" s="131"/>
      <c r="D65" s="132" t="s">
        <v>107</v>
      </c>
      <c r="E65" s="133"/>
      <c r="F65" s="133"/>
      <c r="G65" s="133"/>
      <c r="H65" s="133"/>
      <c r="I65" s="133"/>
      <c r="J65" s="134" t="n">
        <f aca="false">J198</f>
        <v>0</v>
      </c>
      <c r="L65" s="131"/>
    </row>
    <row r="66" s="125" customFormat="true" ht="24.95" hidden="false" customHeight="true" outlineLevel="0" collapsed="false">
      <c r="B66" s="126"/>
      <c r="D66" s="127" t="s">
        <v>687</v>
      </c>
      <c r="E66" s="128"/>
      <c r="F66" s="128"/>
      <c r="G66" s="128"/>
      <c r="H66" s="128"/>
      <c r="I66" s="128"/>
      <c r="J66" s="129" t="n">
        <f aca="false">J201</f>
        <v>0</v>
      </c>
      <c r="L66" s="126"/>
    </row>
    <row r="67" s="130" customFormat="true" ht="19.9" hidden="false" customHeight="true" outlineLevel="0" collapsed="false">
      <c r="B67" s="131"/>
      <c r="D67" s="132" t="s">
        <v>688</v>
      </c>
      <c r="E67" s="133"/>
      <c r="F67" s="133"/>
      <c r="G67" s="133"/>
      <c r="H67" s="133"/>
      <c r="I67" s="133"/>
      <c r="J67" s="134" t="n">
        <f aca="false">J202</f>
        <v>0</v>
      </c>
      <c r="L67" s="131"/>
    </row>
    <row r="68" s="130" customFormat="true" ht="19.9" hidden="false" customHeight="true" outlineLevel="0" collapsed="false">
      <c r="B68" s="131"/>
      <c r="D68" s="132" t="s">
        <v>689</v>
      </c>
      <c r="E68" s="133"/>
      <c r="F68" s="133"/>
      <c r="G68" s="133"/>
      <c r="H68" s="133"/>
      <c r="I68" s="133"/>
      <c r="J68" s="134" t="n">
        <f aca="false">J212</f>
        <v>0</v>
      </c>
      <c r="L68" s="131"/>
    </row>
    <row r="69" s="130" customFormat="true" ht="19.9" hidden="false" customHeight="true" outlineLevel="0" collapsed="false">
      <c r="B69" s="131"/>
      <c r="D69" s="132" t="s">
        <v>690</v>
      </c>
      <c r="E69" s="133"/>
      <c r="F69" s="133"/>
      <c r="G69" s="133"/>
      <c r="H69" s="133"/>
      <c r="I69" s="133"/>
      <c r="J69" s="134" t="n">
        <f aca="false">J221</f>
        <v>0</v>
      </c>
      <c r="L69" s="131"/>
    </row>
    <row r="70" s="28" customFormat="true" ht="21.85" hidden="false" customHeight="true" outlineLevel="0" collapsed="false">
      <c r="A70" s="23"/>
      <c r="B70" s="24"/>
      <c r="C70" s="23"/>
      <c r="D70" s="23"/>
      <c r="E70" s="23"/>
      <c r="F70" s="23"/>
      <c r="G70" s="23"/>
      <c r="H70" s="23"/>
      <c r="I70" s="23"/>
      <c r="J70" s="23"/>
      <c r="K70" s="23"/>
      <c r="L70" s="101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s="28" customFormat="true" ht="6.95" hidden="false" customHeight="true" outlineLevel="0" collapsed="false">
      <c r="A71" s="23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01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</row>
    <row r="75" s="28" customFormat="true" ht="6.95" hidden="false" customHeight="true" outlineLevel="0" collapsed="false">
      <c r="A75" s="23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01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="28" customFormat="true" ht="24.95" hidden="false" customHeight="true" outlineLevel="0" collapsed="false">
      <c r="A76" s="23"/>
      <c r="B76" s="24"/>
      <c r="C76" s="8" t="s">
        <v>112</v>
      </c>
      <c r="D76" s="23"/>
      <c r="E76" s="23"/>
      <c r="F76" s="23"/>
      <c r="G76" s="23"/>
      <c r="H76" s="23"/>
      <c r="I76" s="23"/>
      <c r="J76" s="23"/>
      <c r="K76" s="23"/>
      <c r="L76" s="101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6.95" hidden="false" customHeight="true" outlineLevel="0" collapsed="false">
      <c r="A77" s="23"/>
      <c r="B77" s="24"/>
      <c r="C77" s="23"/>
      <c r="D77" s="23"/>
      <c r="E77" s="23"/>
      <c r="F77" s="23"/>
      <c r="G77" s="23"/>
      <c r="H77" s="23"/>
      <c r="I77" s="23"/>
      <c r="J77" s="23"/>
      <c r="K77" s="23"/>
      <c r="L77" s="101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78" s="28" customFormat="true" ht="12" hidden="false" customHeight="true" outlineLevel="0" collapsed="false">
      <c r="A78" s="23"/>
      <c r="B78" s="24"/>
      <c r="C78" s="16" t="s">
        <v>16</v>
      </c>
      <c r="D78" s="23"/>
      <c r="E78" s="23"/>
      <c r="F78" s="23"/>
      <c r="G78" s="23"/>
      <c r="H78" s="23"/>
      <c r="I78" s="23"/>
      <c r="J78" s="23"/>
      <c r="K78" s="23"/>
      <c r="L78" s="101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="28" customFormat="true" ht="16.5" hidden="false" customHeight="true" outlineLevel="0" collapsed="false">
      <c r="A79" s="23"/>
      <c r="B79" s="24"/>
      <c r="C79" s="23"/>
      <c r="D79" s="23"/>
      <c r="E79" s="100" t="str">
        <f aca="false">E7</f>
        <v>Veltrusy - rekonstrukce ulice Opletalova</v>
      </c>
      <c r="F79" s="100"/>
      <c r="G79" s="100"/>
      <c r="H79" s="100"/>
      <c r="I79" s="23"/>
      <c r="J79" s="23"/>
      <c r="K79" s="23"/>
      <c r="L79" s="101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="28" customFormat="true" ht="12" hidden="false" customHeight="true" outlineLevel="0" collapsed="false">
      <c r="A80" s="23"/>
      <c r="B80" s="24"/>
      <c r="C80" s="16" t="s">
        <v>92</v>
      </c>
      <c r="D80" s="23"/>
      <c r="E80" s="23"/>
      <c r="F80" s="23"/>
      <c r="G80" s="23"/>
      <c r="H80" s="23"/>
      <c r="I80" s="23"/>
      <c r="J80" s="23"/>
      <c r="K80" s="23"/>
      <c r="L80" s="101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="28" customFormat="true" ht="16.5" hidden="false" customHeight="true" outlineLevel="0" collapsed="false">
      <c r="A81" s="23"/>
      <c r="B81" s="24"/>
      <c r="C81" s="23"/>
      <c r="D81" s="23"/>
      <c r="E81" s="102" t="str">
        <f aca="false">E9</f>
        <v>SO 301 - Odvodnění zpevněných ploch</v>
      </c>
      <c r="F81" s="102"/>
      <c r="G81" s="102"/>
      <c r="H81" s="102"/>
      <c r="I81" s="23"/>
      <c r="J81" s="23"/>
      <c r="K81" s="23"/>
      <c r="L81" s="101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="28" customFormat="true" ht="6.95" hidden="false" customHeight="true" outlineLevel="0" collapsed="false">
      <c r="A82" s="23"/>
      <c r="B82" s="24"/>
      <c r="C82" s="23"/>
      <c r="D82" s="23"/>
      <c r="E82" s="23"/>
      <c r="F82" s="23"/>
      <c r="G82" s="23"/>
      <c r="H82" s="23"/>
      <c r="I82" s="23"/>
      <c r="J82" s="23"/>
      <c r="K82" s="23"/>
      <c r="L82" s="101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="28" customFormat="true" ht="12" hidden="false" customHeight="true" outlineLevel="0" collapsed="false">
      <c r="A83" s="23"/>
      <c r="B83" s="24"/>
      <c r="C83" s="16" t="s">
        <v>20</v>
      </c>
      <c r="D83" s="23"/>
      <c r="E83" s="23"/>
      <c r="F83" s="17" t="str">
        <f aca="false">F12</f>
        <v>Veltrusy, křiž. s ulicí Riegrova</v>
      </c>
      <c r="G83" s="23"/>
      <c r="H83" s="23"/>
      <c r="I83" s="16" t="s">
        <v>22</v>
      </c>
      <c r="J83" s="103" t="str">
        <f aca="false">IF(J12="","",J12)</f>
        <v>13. 7. 2020</v>
      </c>
      <c r="K83" s="23"/>
      <c r="L83" s="101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="28" customFormat="true" ht="6.95" hidden="false" customHeight="true" outlineLevel="0" collapsed="false">
      <c r="A84" s="23"/>
      <c r="B84" s="24"/>
      <c r="C84" s="23"/>
      <c r="D84" s="23"/>
      <c r="E84" s="23"/>
      <c r="F84" s="23"/>
      <c r="G84" s="23"/>
      <c r="H84" s="23"/>
      <c r="I84" s="23"/>
      <c r="J84" s="23"/>
      <c r="K84" s="23"/>
      <c r="L84" s="101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="28" customFormat="true" ht="25.65" hidden="false" customHeight="true" outlineLevel="0" collapsed="false">
      <c r="A85" s="23"/>
      <c r="B85" s="24"/>
      <c r="C85" s="16" t="s">
        <v>24</v>
      </c>
      <c r="D85" s="23"/>
      <c r="E85" s="23"/>
      <c r="F85" s="17" t="str">
        <f aca="false">E15</f>
        <v>Město Veltrusy</v>
      </c>
      <c r="G85" s="23"/>
      <c r="H85" s="23"/>
      <c r="I85" s="16" t="s">
        <v>30</v>
      </c>
      <c r="J85" s="121" t="str">
        <f aca="false">E21</f>
        <v>MKdoprava, Ing. Miroslav Kalina</v>
      </c>
      <c r="K85" s="23"/>
      <c r="L85" s="101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="28" customFormat="true" ht="15.15" hidden="false" customHeight="true" outlineLevel="0" collapsed="false">
      <c r="A86" s="23"/>
      <c r="B86" s="24"/>
      <c r="C86" s="16" t="s">
        <v>28</v>
      </c>
      <c r="D86" s="23"/>
      <c r="E86" s="23"/>
      <c r="F86" s="17" t="str">
        <f aca="false">IF(E18="","",E18)</f>
        <v>Vyplň údaj</v>
      </c>
      <c r="G86" s="23"/>
      <c r="H86" s="23"/>
      <c r="I86" s="16" t="s">
        <v>33</v>
      </c>
      <c r="J86" s="121" t="str">
        <f aca="false">E24</f>
        <v> </v>
      </c>
      <c r="K86" s="23"/>
      <c r="L86" s="101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="28" customFormat="true" ht="10.3" hidden="false" customHeight="true" outlineLevel="0" collapsed="false">
      <c r="A87" s="23"/>
      <c r="B87" s="24"/>
      <c r="C87" s="23"/>
      <c r="D87" s="23"/>
      <c r="E87" s="23"/>
      <c r="F87" s="23"/>
      <c r="G87" s="23"/>
      <c r="H87" s="23"/>
      <c r="I87" s="23"/>
      <c r="J87" s="23"/>
      <c r="K87" s="23"/>
      <c r="L87" s="101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="141" customFormat="true" ht="29.3" hidden="false" customHeight="true" outlineLevel="0" collapsed="false">
      <c r="A88" s="135"/>
      <c r="B88" s="136"/>
      <c r="C88" s="137" t="s">
        <v>113</v>
      </c>
      <c r="D88" s="138" t="s">
        <v>56</v>
      </c>
      <c r="E88" s="138" t="s">
        <v>52</v>
      </c>
      <c r="F88" s="138" t="s">
        <v>53</v>
      </c>
      <c r="G88" s="138" t="s">
        <v>114</v>
      </c>
      <c r="H88" s="138" t="s">
        <v>115</v>
      </c>
      <c r="I88" s="138" t="s">
        <v>116</v>
      </c>
      <c r="J88" s="138" t="s">
        <v>97</v>
      </c>
      <c r="K88" s="139" t="s">
        <v>117</v>
      </c>
      <c r="L88" s="140"/>
      <c r="M88" s="63"/>
      <c r="N88" s="64" t="s">
        <v>41</v>
      </c>
      <c r="O88" s="64" t="s">
        <v>118</v>
      </c>
      <c r="P88" s="64" t="s">
        <v>119</v>
      </c>
      <c r="Q88" s="64" t="s">
        <v>120</v>
      </c>
      <c r="R88" s="64" t="s">
        <v>121</v>
      </c>
      <c r="S88" s="64" t="s">
        <v>122</v>
      </c>
      <c r="T88" s="65" t="s">
        <v>123</v>
      </c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</row>
    <row r="89" s="28" customFormat="true" ht="22.8" hidden="false" customHeight="true" outlineLevel="0" collapsed="false">
      <c r="A89" s="23"/>
      <c r="B89" s="24"/>
      <c r="C89" s="71" t="s">
        <v>124</v>
      </c>
      <c r="D89" s="23"/>
      <c r="E89" s="23"/>
      <c r="F89" s="23"/>
      <c r="G89" s="23"/>
      <c r="H89" s="23"/>
      <c r="I89" s="23"/>
      <c r="J89" s="142" t="n">
        <f aca="false">BK89</f>
        <v>0</v>
      </c>
      <c r="K89" s="23"/>
      <c r="L89" s="24"/>
      <c r="M89" s="66"/>
      <c r="N89" s="54"/>
      <c r="O89" s="67"/>
      <c r="P89" s="143" t="n">
        <f aca="false">P90+P201</f>
        <v>0</v>
      </c>
      <c r="Q89" s="67"/>
      <c r="R89" s="143" t="n">
        <f aca="false">R90+R201</f>
        <v>0</v>
      </c>
      <c r="S89" s="67"/>
      <c r="T89" s="144" t="n">
        <f aca="false">T90+T201</f>
        <v>0</v>
      </c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T89" s="4" t="s">
        <v>70</v>
      </c>
      <c r="AU89" s="4" t="s">
        <v>98</v>
      </c>
      <c r="BK89" s="145" t="n">
        <f aca="false">BK90+BK201</f>
        <v>0</v>
      </c>
    </row>
    <row r="90" s="146" customFormat="true" ht="25.9" hidden="false" customHeight="true" outlineLevel="0" collapsed="false">
      <c r="B90" s="147"/>
      <c r="D90" s="148" t="s">
        <v>70</v>
      </c>
      <c r="E90" s="149" t="s">
        <v>125</v>
      </c>
      <c r="F90" s="149" t="s">
        <v>126</v>
      </c>
      <c r="I90" s="150"/>
      <c r="J90" s="151" t="n">
        <f aca="false">BK90</f>
        <v>0</v>
      </c>
      <c r="L90" s="147"/>
      <c r="M90" s="152"/>
      <c r="N90" s="153"/>
      <c r="O90" s="153"/>
      <c r="P90" s="154" t="n">
        <f aca="false">P91+P158+P166+P175+P198</f>
        <v>0</v>
      </c>
      <c r="Q90" s="153"/>
      <c r="R90" s="154" t="n">
        <f aca="false">R91+R158+R166+R175+R198</f>
        <v>0</v>
      </c>
      <c r="S90" s="153"/>
      <c r="T90" s="155" t="n">
        <f aca="false">T91+T158+T166+T175+T198</f>
        <v>0</v>
      </c>
      <c r="AR90" s="148" t="s">
        <v>79</v>
      </c>
      <c r="AT90" s="156" t="s">
        <v>70</v>
      </c>
      <c r="AU90" s="156" t="s">
        <v>71</v>
      </c>
      <c r="AY90" s="148" t="s">
        <v>127</v>
      </c>
      <c r="BK90" s="157" t="n">
        <f aca="false">BK91+BK158+BK166+BK175+BK198</f>
        <v>0</v>
      </c>
    </row>
    <row r="91" s="146" customFormat="true" ht="22.8" hidden="false" customHeight="true" outlineLevel="0" collapsed="false">
      <c r="B91" s="147"/>
      <c r="D91" s="148" t="s">
        <v>70</v>
      </c>
      <c r="E91" s="158" t="s">
        <v>79</v>
      </c>
      <c r="F91" s="158" t="s">
        <v>128</v>
      </c>
      <c r="I91" s="150"/>
      <c r="J91" s="159" t="n">
        <f aca="false">BK91</f>
        <v>0</v>
      </c>
      <c r="L91" s="147"/>
      <c r="M91" s="152"/>
      <c r="N91" s="153"/>
      <c r="O91" s="153"/>
      <c r="P91" s="154" t="n">
        <f aca="false">SUM(P92:P157)</f>
        <v>0</v>
      </c>
      <c r="Q91" s="153"/>
      <c r="R91" s="154" t="n">
        <f aca="false">SUM(R92:R157)</f>
        <v>0</v>
      </c>
      <c r="S91" s="153"/>
      <c r="T91" s="155" t="n">
        <f aca="false">SUM(T92:T157)</f>
        <v>0</v>
      </c>
      <c r="AR91" s="148" t="s">
        <v>79</v>
      </c>
      <c r="AT91" s="156" t="s">
        <v>70</v>
      </c>
      <c r="AU91" s="156" t="s">
        <v>79</v>
      </c>
      <c r="AY91" s="148" t="s">
        <v>127</v>
      </c>
      <c r="BK91" s="157" t="n">
        <f aca="false">SUM(BK92:BK157)</f>
        <v>0</v>
      </c>
    </row>
    <row r="92" s="28" customFormat="true" ht="16.5" hidden="false" customHeight="true" outlineLevel="0" collapsed="false">
      <c r="A92" s="23"/>
      <c r="B92" s="160"/>
      <c r="C92" s="161" t="s">
        <v>79</v>
      </c>
      <c r="D92" s="161" t="s">
        <v>129</v>
      </c>
      <c r="E92" s="162" t="s">
        <v>691</v>
      </c>
      <c r="F92" s="163" t="s">
        <v>692</v>
      </c>
      <c r="G92" s="164" t="s">
        <v>132</v>
      </c>
      <c r="H92" s="165" t="n">
        <v>0</v>
      </c>
      <c r="I92" s="166"/>
      <c r="J92" s="167" t="n">
        <f aca="false">ROUND(I92*H92,2)</f>
        <v>0</v>
      </c>
      <c r="K92" s="163" t="s">
        <v>133</v>
      </c>
      <c r="L92" s="24"/>
      <c r="M92" s="168"/>
      <c r="N92" s="169" t="s">
        <v>42</v>
      </c>
      <c r="O92" s="56"/>
      <c r="P92" s="170" t="n">
        <f aca="false">O92*H92</f>
        <v>0</v>
      </c>
      <c r="Q92" s="170" t="n">
        <v>0</v>
      </c>
      <c r="R92" s="170" t="n">
        <f aca="false">Q92*H92</f>
        <v>0</v>
      </c>
      <c r="S92" s="170" t="n">
        <v>0</v>
      </c>
      <c r="T92" s="171" t="n">
        <f aca="false">S92*H92</f>
        <v>0</v>
      </c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R92" s="172" t="s">
        <v>134</v>
      </c>
      <c r="AT92" s="172" t="s">
        <v>129</v>
      </c>
      <c r="AU92" s="172" t="s">
        <v>81</v>
      </c>
      <c r="AY92" s="4" t="s">
        <v>127</v>
      </c>
      <c r="BE92" s="173" t="n">
        <f aca="false">IF(N92="základní",J92,0)</f>
        <v>0</v>
      </c>
      <c r="BF92" s="173" t="n">
        <f aca="false">IF(N92="snížená",J92,0)</f>
        <v>0</v>
      </c>
      <c r="BG92" s="173" t="n">
        <f aca="false">IF(N92="zákl. přenesená",J92,0)</f>
        <v>0</v>
      </c>
      <c r="BH92" s="173" t="n">
        <f aca="false">IF(N92="sníž. přenesená",J92,0)</f>
        <v>0</v>
      </c>
      <c r="BI92" s="173" t="n">
        <f aca="false">IF(N92="nulová",J92,0)</f>
        <v>0</v>
      </c>
      <c r="BJ92" s="4" t="s">
        <v>79</v>
      </c>
      <c r="BK92" s="173" t="n">
        <f aca="false">ROUND(I92*H92,2)</f>
        <v>0</v>
      </c>
      <c r="BL92" s="4" t="s">
        <v>134</v>
      </c>
      <c r="BM92" s="172" t="s">
        <v>693</v>
      </c>
    </row>
    <row r="93" s="28" customFormat="true" ht="12.8" hidden="false" customHeight="false" outlineLevel="0" collapsed="false">
      <c r="A93" s="23"/>
      <c r="B93" s="24"/>
      <c r="C93" s="23"/>
      <c r="D93" s="174" t="s">
        <v>136</v>
      </c>
      <c r="E93" s="23"/>
      <c r="F93" s="175" t="s">
        <v>694</v>
      </c>
      <c r="G93" s="23"/>
      <c r="H93" s="23"/>
      <c r="I93" s="176"/>
      <c r="J93" s="23"/>
      <c r="K93" s="23"/>
      <c r="L93" s="24"/>
      <c r="M93" s="177"/>
      <c r="N93" s="178"/>
      <c r="O93" s="56"/>
      <c r="P93" s="56"/>
      <c r="Q93" s="56"/>
      <c r="R93" s="56"/>
      <c r="S93" s="56"/>
      <c r="T93" s="57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T93" s="4" t="s">
        <v>136</v>
      </c>
      <c r="AU93" s="4" t="s">
        <v>81</v>
      </c>
    </row>
    <row r="94" s="28" customFormat="true" ht="12.8" hidden="false" customHeight="false" outlineLevel="0" collapsed="false">
      <c r="A94" s="23"/>
      <c r="B94" s="24"/>
      <c r="C94" s="23"/>
      <c r="D94" s="174" t="s">
        <v>138</v>
      </c>
      <c r="E94" s="23"/>
      <c r="F94" s="179" t="s">
        <v>171</v>
      </c>
      <c r="G94" s="23"/>
      <c r="H94" s="23"/>
      <c r="I94" s="176"/>
      <c r="J94" s="23"/>
      <c r="K94" s="23"/>
      <c r="L94" s="24"/>
      <c r="M94" s="177"/>
      <c r="N94" s="178"/>
      <c r="O94" s="56"/>
      <c r="P94" s="56"/>
      <c r="Q94" s="56"/>
      <c r="R94" s="56"/>
      <c r="S94" s="56"/>
      <c r="T94" s="57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T94" s="4" t="s">
        <v>138</v>
      </c>
      <c r="AU94" s="4" t="s">
        <v>81</v>
      </c>
    </row>
    <row r="95" s="180" customFormat="true" ht="12.8" hidden="false" customHeight="false" outlineLevel="0" collapsed="false">
      <c r="B95" s="181"/>
      <c r="D95" s="174" t="s">
        <v>140</v>
      </c>
      <c r="E95" s="182"/>
      <c r="F95" s="183" t="s">
        <v>695</v>
      </c>
      <c r="H95" s="182"/>
      <c r="I95" s="184"/>
      <c r="L95" s="181"/>
      <c r="M95" s="185"/>
      <c r="N95" s="186"/>
      <c r="O95" s="186"/>
      <c r="P95" s="186"/>
      <c r="Q95" s="186"/>
      <c r="R95" s="186"/>
      <c r="S95" s="186"/>
      <c r="T95" s="187"/>
      <c r="AT95" s="182" t="s">
        <v>140</v>
      </c>
      <c r="AU95" s="182" t="s">
        <v>81</v>
      </c>
      <c r="AV95" s="180" t="s">
        <v>79</v>
      </c>
      <c r="AW95" s="180" t="s">
        <v>32</v>
      </c>
      <c r="AX95" s="180" t="s">
        <v>71</v>
      </c>
      <c r="AY95" s="182" t="s">
        <v>127</v>
      </c>
    </row>
    <row r="96" s="188" customFormat="true" ht="12.8" hidden="false" customHeight="false" outlineLevel="0" collapsed="false">
      <c r="B96" s="189"/>
      <c r="D96" s="174" t="s">
        <v>140</v>
      </c>
      <c r="E96" s="190"/>
      <c r="F96" s="191" t="s">
        <v>696</v>
      </c>
      <c r="H96" s="192" t="n">
        <v>16.8</v>
      </c>
      <c r="I96" s="193"/>
      <c r="L96" s="189"/>
      <c r="M96" s="194"/>
      <c r="N96" s="195"/>
      <c r="O96" s="195"/>
      <c r="P96" s="195"/>
      <c r="Q96" s="195"/>
      <c r="R96" s="195"/>
      <c r="S96" s="195"/>
      <c r="T96" s="196"/>
      <c r="AT96" s="190" t="s">
        <v>140</v>
      </c>
      <c r="AU96" s="190" t="s">
        <v>81</v>
      </c>
      <c r="AV96" s="188" t="s">
        <v>81</v>
      </c>
      <c r="AW96" s="188" t="s">
        <v>32</v>
      </c>
      <c r="AX96" s="188" t="s">
        <v>71</v>
      </c>
      <c r="AY96" s="190" t="s">
        <v>127</v>
      </c>
    </row>
    <row r="97" s="28" customFormat="true" ht="16.5" hidden="false" customHeight="true" outlineLevel="0" collapsed="false">
      <c r="A97" s="23"/>
      <c r="B97" s="160"/>
      <c r="C97" s="161" t="s">
        <v>81</v>
      </c>
      <c r="D97" s="161" t="s">
        <v>129</v>
      </c>
      <c r="E97" s="162" t="s">
        <v>697</v>
      </c>
      <c r="F97" s="163" t="s">
        <v>698</v>
      </c>
      <c r="G97" s="164" t="s">
        <v>176</v>
      </c>
      <c r="H97" s="165" t="n">
        <v>0</v>
      </c>
      <c r="I97" s="166"/>
      <c r="J97" s="167" t="n">
        <f aca="false">ROUND(I97*H97,2)</f>
        <v>0</v>
      </c>
      <c r="K97" s="163" t="s">
        <v>133</v>
      </c>
      <c r="L97" s="24"/>
      <c r="M97" s="168"/>
      <c r="N97" s="169" t="s">
        <v>42</v>
      </c>
      <c r="O97" s="56"/>
      <c r="P97" s="170" t="n">
        <f aca="false">O97*H97</f>
        <v>0</v>
      </c>
      <c r="Q97" s="170" t="n">
        <v>0</v>
      </c>
      <c r="R97" s="170" t="n">
        <f aca="false">Q97*H97</f>
        <v>0</v>
      </c>
      <c r="S97" s="170" t="n">
        <v>0</v>
      </c>
      <c r="T97" s="171" t="n">
        <f aca="false">S97*H97</f>
        <v>0</v>
      </c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R97" s="172" t="s">
        <v>134</v>
      </c>
      <c r="AT97" s="172" t="s">
        <v>129</v>
      </c>
      <c r="AU97" s="172" t="s">
        <v>81</v>
      </c>
      <c r="AY97" s="4" t="s">
        <v>127</v>
      </c>
      <c r="BE97" s="173" t="n">
        <f aca="false">IF(N97="základní",J97,0)</f>
        <v>0</v>
      </c>
      <c r="BF97" s="173" t="n">
        <f aca="false">IF(N97="snížená",J97,0)</f>
        <v>0</v>
      </c>
      <c r="BG97" s="173" t="n">
        <f aca="false">IF(N97="zákl. přenesená",J97,0)</f>
        <v>0</v>
      </c>
      <c r="BH97" s="173" t="n">
        <f aca="false">IF(N97="sníž. přenesená",J97,0)</f>
        <v>0</v>
      </c>
      <c r="BI97" s="173" t="n">
        <f aca="false">IF(N97="nulová",J97,0)</f>
        <v>0</v>
      </c>
      <c r="BJ97" s="4" t="s">
        <v>79</v>
      </c>
      <c r="BK97" s="173" t="n">
        <f aca="false">ROUND(I97*H97,2)</f>
        <v>0</v>
      </c>
      <c r="BL97" s="4" t="s">
        <v>134</v>
      </c>
      <c r="BM97" s="172" t="s">
        <v>699</v>
      </c>
    </row>
    <row r="98" s="28" customFormat="true" ht="12.8" hidden="false" customHeight="false" outlineLevel="0" collapsed="false">
      <c r="A98" s="23"/>
      <c r="B98" s="24"/>
      <c r="C98" s="23"/>
      <c r="D98" s="174" t="s">
        <v>136</v>
      </c>
      <c r="E98" s="23"/>
      <c r="F98" s="175" t="s">
        <v>700</v>
      </c>
      <c r="G98" s="23"/>
      <c r="H98" s="23"/>
      <c r="I98" s="176"/>
      <c r="J98" s="23"/>
      <c r="K98" s="23"/>
      <c r="L98" s="24"/>
      <c r="M98" s="177"/>
      <c r="N98" s="178"/>
      <c r="O98" s="56"/>
      <c r="P98" s="56"/>
      <c r="Q98" s="56"/>
      <c r="R98" s="56"/>
      <c r="S98" s="56"/>
      <c r="T98" s="57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T98" s="4" t="s">
        <v>136</v>
      </c>
      <c r="AU98" s="4" t="s">
        <v>81</v>
      </c>
    </row>
    <row r="99" s="28" customFormat="true" ht="12.8" hidden="false" customHeight="false" outlineLevel="0" collapsed="false">
      <c r="A99" s="23"/>
      <c r="B99" s="24"/>
      <c r="C99" s="23"/>
      <c r="D99" s="174" t="s">
        <v>138</v>
      </c>
      <c r="E99" s="23"/>
      <c r="F99" s="179" t="s">
        <v>701</v>
      </c>
      <c r="G99" s="23"/>
      <c r="H99" s="23"/>
      <c r="I99" s="176"/>
      <c r="J99" s="23"/>
      <c r="K99" s="23"/>
      <c r="L99" s="24"/>
      <c r="M99" s="177"/>
      <c r="N99" s="178"/>
      <c r="O99" s="56"/>
      <c r="P99" s="56"/>
      <c r="Q99" s="56"/>
      <c r="R99" s="56"/>
      <c r="S99" s="56"/>
      <c r="T99" s="57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T99" s="4" t="s">
        <v>138</v>
      </c>
      <c r="AU99" s="4" t="s">
        <v>81</v>
      </c>
    </row>
    <row r="100" s="180" customFormat="true" ht="12.8" hidden="false" customHeight="false" outlineLevel="0" collapsed="false">
      <c r="B100" s="181"/>
      <c r="D100" s="174" t="s">
        <v>140</v>
      </c>
      <c r="E100" s="182"/>
      <c r="F100" s="183" t="s">
        <v>695</v>
      </c>
      <c r="H100" s="182"/>
      <c r="I100" s="184"/>
      <c r="L100" s="181"/>
      <c r="M100" s="185"/>
      <c r="N100" s="186"/>
      <c r="O100" s="186"/>
      <c r="P100" s="186"/>
      <c r="Q100" s="186"/>
      <c r="R100" s="186"/>
      <c r="S100" s="186"/>
      <c r="T100" s="187"/>
      <c r="AT100" s="182" t="s">
        <v>140</v>
      </c>
      <c r="AU100" s="182" t="s">
        <v>81</v>
      </c>
      <c r="AV100" s="180" t="s">
        <v>79</v>
      </c>
      <c r="AW100" s="180" t="s">
        <v>32</v>
      </c>
      <c r="AX100" s="180" t="s">
        <v>71</v>
      </c>
      <c r="AY100" s="182" t="s">
        <v>127</v>
      </c>
    </row>
    <row r="101" s="188" customFormat="true" ht="12.8" hidden="false" customHeight="false" outlineLevel="0" collapsed="false">
      <c r="B101" s="189"/>
      <c r="D101" s="174" t="s">
        <v>140</v>
      </c>
      <c r="E101" s="190"/>
      <c r="F101" s="191" t="s">
        <v>702</v>
      </c>
      <c r="H101" s="192" t="n">
        <v>28.56</v>
      </c>
      <c r="I101" s="193"/>
      <c r="L101" s="189"/>
      <c r="M101" s="194"/>
      <c r="N101" s="195"/>
      <c r="O101" s="195"/>
      <c r="P101" s="195"/>
      <c r="Q101" s="195"/>
      <c r="R101" s="195"/>
      <c r="S101" s="195"/>
      <c r="T101" s="196"/>
      <c r="AT101" s="190" t="s">
        <v>140</v>
      </c>
      <c r="AU101" s="190" t="s">
        <v>81</v>
      </c>
      <c r="AV101" s="188" t="s">
        <v>81</v>
      </c>
      <c r="AW101" s="188" t="s">
        <v>32</v>
      </c>
      <c r="AX101" s="188" t="s">
        <v>71</v>
      </c>
      <c r="AY101" s="190" t="s">
        <v>127</v>
      </c>
    </row>
    <row r="102" s="28" customFormat="true" ht="21.75" hidden="false" customHeight="true" outlineLevel="0" collapsed="false">
      <c r="A102" s="23"/>
      <c r="B102" s="160"/>
      <c r="C102" s="161" t="s">
        <v>149</v>
      </c>
      <c r="D102" s="161" t="s">
        <v>129</v>
      </c>
      <c r="E102" s="162" t="s">
        <v>703</v>
      </c>
      <c r="F102" s="163" t="s">
        <v>704</v>
      </c>
      <c r="G102" s="164" t="s">
        <v>176</v>
      </c>
      <c r="H102" s="165" t="n">
        <v>0</v>
      </c>
      <c r="I102" s="166"/>
      <c r="J102" s="167" t="n">
        <f aca="false">ROUND(I102*H102,2)</f>
        <v>0</v>
      </c>
      <c r="K102" s="163" t="s">
        <v>133</v>
      </c>
      <c r="L102" s="24"/>
      <c r="M102" s="168"/>
      <c r="N102" s="169" t="s">
        <v>42</v>
      </c>
      <c r="O102" s="56"/>
      <c r="P102" s="170" t="n">
        <f aca="false">O102*H102</f>
        <v>0</v>
      </c>
      <c r="Q102" s="170" t="n">
        <v>0</v>
      </c>
      <c r="R102" s="170" t="n">
        <f aca="false">Q102*H102</f>
        <v>0</v>
      </c>
      <c r="S102" s="170" t="n">
        <v>0</v>
      </c>
      <c r="T102" s="171" t="n">
        <f aca="false">S102*H102</f>
        <v>0</v>
      </c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R102" s="172" t="s">
        <v>134</v>
      </c>
      <c r="AT102" s="172" t="s">
        <v>129</v>
      </c>
      <c r="AU102" s="172" t="s">
        <v>81</v>
      </c>
      <c r="AY102" s="4" t="s">
        <v>127</v>
      </c>
      <c r="BE102" s="173" t="n">
        <f aca="false">IF(N102="základní",J102,0)</f>
        <v>0</v>
      </c>
      <c r="BF102" s="173" t="n">
        <f aca="false">IF(N102="snížená",J102,0)</f>
        <v>0</v>
      </c>
      <c r="BG102" s="173" t="n">
        <f aca="false">IF(N102="zákl. přenesená",J102,0)</f>
        <v>0</v>
      </c>
      <c r="BH102" s="173" t="n">
        <f aca="false">IF(N102="sníž. přenesená",J102,0)</f>
        <v>0</v>
      </c>
      <c r="BI102" s="173" t="n">
        <f aca="false">IF(N102="nulová",J102,0)</f>
        <v>0</v>
      </c>
      <c r="BJ102" s="4" t="s">
        <v>79</v>
      </c>
      <c r="BK102" s="173" t="n">
        <f aca="false">ROUND(I102*H102,2)</f>
        <v>0</v>
      </c>
      <c r="BL102" s="4" t="s">
        <v>134</v>
      </c>
      <c r="BM102" s="172" t="s">
        <v>705</v>
      </c>
    </row>
    <row r="103" s="28" customFormat="true" ht="12.8" hidden="false" customHeight="false" outlineLevel="0" collapsed="false">
      <c r="A103" s="23"/>
      <c r="B103" s="24"/>
      <c r="C103" s="23"/>
      <c r="D103" s="174" t="s">
        <v>136</v>
      </c>
      <c r="E103" s="23"/>
      <c r="F103" s="175" t="s">
        <v>706</v>
      </c>
      <c r="G103" s="23"/>
      <c r="H103" s="23"/>
      <c r="I103" s="176"/>
      <c r="J103" s="23"/>
      <c r="K103" s="23"/>
      <c r="L103" s="24"/>
      <c r="M103" s="177"/>
      <c r="N103" s="178"/>
      <c r="O103" s="56"/>
      <c r="P103" s="56"/>
      <c r="Q103" s="56"/>
      <c r="R103" s="56"/>
      <c r="S103" s="56"/>
      <c r="T103" s="57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T103" s="4" t="s">
        <v>136</v>
      </c>
      <c r="AU103" s="4" t="s">
        <v>81</v>
      </c>
    </row>
    <row r="104" s="180" customFormat="true" ht="12.8" hidden="false" customHeight="false" outlineLevel="0" collapsed="false">
      <c r="B104" s="181"/>
      <c r="D104" s="174" t="s">
        <v>140</v>
      </c>
      <c r="E104" s="182"/>
      <c r="F104" s="183" t="s">
        <v>695</v>
      </c>
      <c r="H104" s="182"/>
      <c r="I104" s="184"/>
      <c r="L104" s="181"/>
      <c r="M104" s="185"/>
      <c r="N104" s="186"/>
      <c r="O104" s="186"/>
      <c r="P104" s="186"/>
      <c r="Q104" s="186"/>
      <c r="R104" s="186"/>
      <c r="S104" s="186"/>
      <c r="T104" s="187"/>
      <c r="AT104" s="182" t="s">
        <v>140</v>
      </c>
      <c r="AU104" s="182" t="s">
        <v>81</v>
      </c>
      <c r="AV104" s="180" t="s">
        <v>79</v>
      </c>
      <c r="AW104" s="180" t="s">
        <v>32</v>
      </c>
      <c r="AX104" s="180" t="s">
        <v>71</v>
      </c>
      <c r="AY104" s="182" t="s">
        <v>127</v>
      </c>
    </row>
    <row r="105" s="188" customFormat="true" ht="12.8" hidden="false" customHeight="false" outlineLevel="0" collapsed="false">
      <c r="B105" s="189"/>
      <c r="D105" s="174" t="s">
        <v>140</v>
      </c>
      <c r="E105" s="190"/>
      <c r="F105" s="191" t="s">
        <v>707</v>
      </c>
      <c r="H105" s="192" t="n">
        <v>1.54</v>
      </c>
      <c r="I105" s="193"/>
      <c r="L105" s="189"/>
      <c r="M105" s="194"/>
      <c r="N105" s="195"/>
      <c r="O105" s="195"/>
      <c r="P105" s="195"/>
      <c r="Q105" s="195"/>
      <c r="R105" s="195"/>
      <c r="S105" s="195"/>
      <c r="T105" s="196"/>
      <c r="AT105" s="190" t="s">
        <v>140</v>
      </c>
      <c r="AU105" s="190" t="s">
        <v>81</v>
      </c>
      <c r="AV105" s="188" t="s">
        <v>81</v>
      </c>
      <c r="AW105" s="188" t="s">
        <v>32</v>
      </c>
      <c r="AX105" s="188" t="s">
        <v>71</v>
      </c>
      <c r="AY105" s="190" t="s">
        <v>127</v>
      </c>
    </row>
    <row r="106" s="28" customFormat="true" ht="16.5" hidden="false" customHeight="true" outlineLevel="0" collapsed="false">
      <c r="A106" s="23"/>
      <c r="B106" s="160"/>
      <c r="C106" s="161" t="s">
        <v>134</v>
      </c>
      <c r="D106" s="161" t="s">
        <v>129</v>
      </c>
      <c r="E106" s="162" t="s">
        <v>708</v>
      </c>
      <c r="F106" s="163" t="s">
        <v>709</v>
      </c>
      <c r="G106" s="164" t="s">
        <v>132</v>
      </c>
      <c r="H106" s="165" t="n">
        <v>0</v>
      </c>
      <c r="I106" s="166"/>
      <c r="J106" s="167" t="n">
        <f aca="false">ROUND(I106*H106,2)</f>
        <v>0</v>
      </c>
      <c r="K106" s="163" t="s">
        <v>133</v>
      </c>
      <c r="L106" s="24"/>
      <c r="M106" s="168"/>
      <c r="N106" s="169" t="s">
        <v>42</v>
      </c>
      <c r="O106" s="56"/>
      <c r="P106" s="170" t="n">
        <f aca="false">O106*H106</f>
        <v>0</v>
      </c>
      <c r="Q106" s="170" t="n">
        <v>0.0007</v>
      </c>
      <c r="R106" s="170" t="n">
        <f aca="false">Q106*H106</f>
        <v>0</v>
      </c>
      <c r="S106" s="170" t="n">
        <v>0</v>
      </c>
      <c r="T106" s="171" t="n">
        <f aca="false">S106*H106</f>
        <v>0</v>
      </c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R106" s="172" t="s">
        <v>134</v>
      </c>
      <c r="AT106" s="172" t="s">
        <v>129</v>
      </c>
      <c r="AU106" s="172" t="s">
        <v>81</v>
      </c>
      <c r="AY106" s="4" t="s">
        <v>127</v>
      </c>
      <c r="BE106" s="173" t="n">
        <f aca="false">IF(N106="základní",J106,0)</f>
        <v>0</v>
      </c>
      <c r="BF106" s="173" t="n">
        <f aca="false">IF(N106="snížená",J106,0)</f>
        <v>0</v>
      </c>
      <c r="BG106" s="173" t="n">
        <f aca="false">IF(N106="zákl. přenesená",J106,0)</f>
        <v>0</v>
      </c>
      <c r="BH106" s="173" t="n">
        <f aca="false">IF(N106="sníž. přenesená",J106,0)</f>
        <v>0</v>
      </c>
      <c r="BI106" s="173" t="n">
        <f aca="false">IF(N106="nulová",J106,0)</f>
        <v>0</v>
      </c>
      <c r="BJ106" s="4" t="s">
        <v>79</v>
      </c>
      <c r="BK106" s="173" t="n">
        <f aca="false">ROUND(I106*H106,2)</f>
        <v>0</v>
      </c>
      <c r="BL106" s="4" t="s">
        <v>134</v>
      </c>
      <c r="BM106" s="172" t="s">
        <v>710</v>
      </c>
    </row>
    <row r="107" s="28" customFormat="true" ht="12.8" hidden="false" customHeight="false" outlineLevel="0" collapsed="false">
      <c r="A107" s="23"/>
      <c r="B107" s="24"/>
      <c r="C107" s="23"/>
      <c r="D107" s="174" t="s">
        <v>136</v>
      </c>
      <c r="E107" s="23"/>
      <c r="F107" s="175" t="s">
        <v>711</v>
      </c>
      <c r="G107" s="23"/>
      <c r="H107" s="23"/>
      <c r="I107" s="176"/>
      <c r="J107" s="23"/>
      <c r="K107" s="23"/>
      <c r="L107" s="24"/>
      <c r="M107" s="177"/>
      <c r="N107" s="178"/>
      <c r="O107" s="56"/>
      <c r="P107" s="56"/>
      <c r="Q107" s="56"/>
      <c r="R107" s="56"/>
      <c r="S107" s="56"/>
      <c r="T107" s="57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T107" s="4" t="s">
        <v>136</v>
      </c>
      <c r="AU107" s="4" t="s">
        <v>81</v>
      </c>
    </row>
    <row r="108" s="180" customFormat="true" ht="12.8" hidden="false" customHeight="false" outlineLevel="0" collapsed="false">
      <c r="B108" s="181"/>
      <c r="D108" s="174" t="s">
        <v>140</v>
      </c>
      <c r="E108" s="182"/>
      <c r="F108" s="183" t="s">
        <v>695</v>
      </c>
      <c r="H108" s="182"/>
      <c r="I108" s="184"/>
      <c r="L108" s="181"/>
      <c r="M108" s="185"/>
      <c r="N108" s="186"/>
      <c r="O108" s="186"/>
      <c r="P108" s="186"/>
      <c r="Q108" s="186"/>
      <c r="R108" s="186"/>
      <c r="S108" s="186"/>
      <c r="T108" s="187"/>
      <c r="AT108" s="182" t="s">
        <v>140</v>
      </c>
      <c r="AU108" s="182" t="s">
        <v>81</v>
      </c>
      <c r="AV108" s="180" t="s">
        <v>79</v>
      </c>
      <c r="AW108" s="180" t="s">
        <v>32</v>
      </c>
      <c r="AX108" s="180" t="s">
        <v>71</v>
      </c>
      <c r="AY108" s="182" t="s">
        <v>127</v>
      </c>
    </row>
    <row r="109" s="188" customFormat="true" ht="12.8" hidden="false" customHeight="false" outlineLevel="0" collapsed="false">
      <c r="B109" s="189"/>
      <c r="D109" s="174" t="s">
        <v>140</v>
      </c>
      <c r="E109" s="190"/>
      <c r="F109" s="191" t="s">
        <v>712</v>
      </c>
      <c r="H109" s="192" t="n">
        <v>39.05</v>
      </c>
      <c r="I109" s="193"/>
      <c r="L109" s="189"/>
      <c r="M109" s="194"/>
      <c r="N109" s="195"/>
      <c r="O109" s="195"/>
      <c r="P109" s="195"/>
      <c r="Q109" s="195"/>
      <c r="R109" s="195"/>
      <c r="S109" s="195"/>
      <c r="T109" s="196"/>
      <c r="AT109" s="190" t="s">
        <v>140</v>
      </c>
      <c r="AU109" s="190" t="s">
        <v>81</v>
      </c>
      <c r="AV109" s="188" t="s">
        <v>81</v>
      </c>
      <c r="AW109" s="188" t="s">
        <v>32</v>
      </c>
      <c r="AX109" s="188" t="s">
        <v>71</v>
      </c>
      <c r="AY109" s="190" t="s">
        <v>127</v>
      </c>
    </row>
    <row r="110" s="28" customFormat="true" ht="16.5" hidden="false" customHeight="true" outlineLevel="0" collapsed="false">
      <c r="A110" s="23"/>
      <c r="B110" s="160"/>
      <c r="C110" s="161" t="s">
        <v>159</v>
      </c>
      <c r="D110" s="161" t="s">
        <v>129</v>
      </c>
      <c r="E110" s="162" t="s">
        <v>713</v>
      </c>
      <c r="F110" s="163" t="s">
        <v>714</v>
      </c>
      <c r="G110" s="164" t="s">
        <v>132</v>
      </c>
      <c r="H110" s="165" t="n">
        <v>0</v>
      </c>
      <c r="I110" s="166"/>
      <c r="J110" s="167" t="n">
        <f aca="false">ROUND(I110*H110,2)</f>
        <v>0</v>
      </c>
      <c r="K110" s="163" t="s">
        <v>133</v>
      </c>
      <c r="L110" s="24"/>
      <c r="M110" s="168"/>
      <c r="N110" s="169" t="s">
        <v>42</v>
      </c>
      <c r="O110" s="56"/>
      <c r="P110" s="170" t="n">
        <f aca="false">O110*H110</f>
        <v>0</v>
      </c>
      <c r="Q110" s="170" t="n">
        <v>0</v>
      </c>
      <c r="R110" s="170" t="n">
        <f aca="false">Q110*H110</f>
        <v>0</v>
      </c>
      <c r="S110" s="170" t="n">
        <v>0</v>
      </c>
      <c r="T110" s="171" t="n">
        <f aca="false">S110*H110</f>
        <v>0</v>
      </c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R110" s="172" t="s">
        <v>134</v>
      </c>
      <c r="AT110" s="172" t="s">
        <v>129</v>
      </c>
      <c r="AU110" s="172" t="s">
        <v>81</v>
      </c>
      <c r="AY110" s="4" t="s">
        <v>127</v>
      </c>
      <c r="BE110" s="173" t="n">
        <f aca="false">IF(N110="základní",J110,0)</f>
        <v>0</v>
      </c>
      <c r="BF110" s="173" t="n">
        <f aca="false">IF(N110="snížená",J110,0)</f>
        <v>0</v>
      </c>
      <c r="BG110" s="173" t="n">
        <f aca="false">IF(N110="zákl. přenesená",J110,0)</f>
        <v>0</v>
      </c>
      <c r="BH110" s="173" t="n">
        <f aca="false">IF(N110="sníž. přenesená",J110,0)</f>
        <v>0</v>
      </c>
      <c r="BI110" s="173" t="n">
        <f aca="false">IF(N110="nulová",J110,0)</f>
        <v>0</v>
      </c>
      <c r="BJ110" s="4" t="s">
        <v>79</v>
      </c>
      <c r="BK110" s="173" t="n">
        <f aca="false">ROUND(I110*H110,2)</f>
        <v>0</v>
      </c>
      <c r="BL110" s="4" t="s">
        <v>134</v>
      </c>
      <c r="BM110" s="172" t="s">
        <v>715</v>
      </c>
    </row>
    <row r="111" s="28" customFormat="true" ht="12.8" hidden="false" customHeight="false" outlineLevel="0" collapsed="false">
      <c r="A111" s="23"/>
      <c r="B111" s="24"/>
      <c r="C111" s="23"/>
      <c r="D111" s="174" t="s">
        <v>136</v>
      </c>
      <c r="E111" s="23"/>
      <c r="F111" s="175" t="s">
        <v>716</v>
      </c>
      <c r="G111" s="23"/>
      <c r="H111" s="23"/>
      <c r="I111" s="176"/>
      <c r="J111" s="23"/>
      <c r="K111" s="23"/>
      <c r="L111" s="24"/>
      <c r="M111" s="177"/>
      <c r="N111" s="178"/>
      <c r="O111" s="56"/>
      <c r="P111" s="56"/>
      <c r="Q111" s="56"/>
      <c r="R111" s="56"/>
      <c r="S111" s="56"/>
      <c r="T111" s="57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T111" s="4" t="s">
        <v>136</v>
      </c>
      <c r="AU111" s="4" t="s">
        <v>81</v>
      </c>
    </row>
    <row r="112" s="180" customFormat="true" ht="12.8" hidden="false" customHeight="false" outlineLevel="0" collapsed="false">
      <c r="B112" s="181"/>
      <c r="D112" s="174" t="s">
        <v>140</v>
      </c>
      <c r="E112" s="182"/>
      <c r="F112" s="183" t="s">
        <v>695</v>
      </c>
      <c r="H112" s="182"/>
      <c r="I112" s="184"/>
      <c r="L112" s="181"/>
      <c r="M112" s="185"/>
      <c r="N112" s="186"/>
      <c r="O112" s="186"/>
      <c r="P112" s="186"/>
      <c r="Q112" s="186"/>
      <c r="R112" s="186"/>
      <c r="S112" s="186"/>
      <c r="T112" s="187"/>
      <c r="AT112" s="182" t="s">
        <v>140</v>
      </c>
      <c r="AU112" s="182" t="s">
        <v>81</v>
      </c>
      <c r="AV112" s="180" t="s">
        <v>79</v>
      </c>
      <c r="AW112" s="180" t="s">
        <v>32</v>
      </c>
      <c r="AX112" s="180" t="s">
        <v>71</v>
      </c>
      <c r="AY112" s="182" t="s">
        <v>127</v>
      </c>
    </row>
    <row r="113" s="188" customFormat="true" ht="12.8" hidden="false" customHeight="false" outlineLevel="0" collapsed="false">
      <c r="B113" s="189"/>
      <c r="D113" s="174" t="s">
        <v>140</v>
      </c>
      <c r="E113" s="190"/>
      <c r="F113" s="191" t="s">
        <v>717</v>
      </c>
      <c r="H113" s="192" t="n">
        <v>39.05</v>
      </c>
      <c r="I113" s="193"/>
      <c r="L113" s="189"/>
      <c r="M113" s="194"/>
      <c r="N113" s="195"/>
      <c r="O113" s="195"/>
      <c r="P113" s="195"/>
      <c r="Q113" s="195"/>
      <c r="R113" s="195"/>
      <c r="S113" s="195"/>
      <c r="T113" s="196"/>
      <c r="AT113" s="190" t="s">
        <v>140</v>
      </c>
      <c r="AU113" s="190" t="s">
        <v>81</v>
      </c>
      <c r="AV113" s="188" t="s">
        <v>81</v>
      </c>
      <c r="AW113" s="188" t="s">
        <v>32</v>
      </c>
      <c r="AX113" s="188" t="s">
        <v>71</v>
      </c>
      <c r="AY113" s="190" t="s">
        <v>127</v>
      </c>
    </row>
    <row r="114" s="28" customFormat="true" ht="24.15" hidden="false" customHeight="true" outlineLevel="0" collapsed="false">
      <c r="A114" s="23"/>
      <c r="B114" s="160"/>
      <c r="C114" s="161" t="s">
        <v>166</v>
      </c>
      <c r="D114" s="161" t="s">
        <v>129</v>
      </c>
      <c r="E114" s="162" t="s">
        <v>213</v>
      </c>
      <c r="F114" s="163" t="s">
        <v>214</v>
      </c>
      <c r="G114" s="164" t="s">
        <v>176</v>
      </c>
      <c r="H114" s="165" t="n">
        <v>321.5</v>
      </c>
      <c r="I114" s="166"/>
      <c r="J114" s="167" t="n">
        <f aca="false">ROUND(I114*H114,2)</f>
        <v>0</v>
      </c>
      <c r="K114" s="163"/>
      <c r="L114" s="24"/>
      <c r="M114" s="168"/>
      <c r="N114" s="169" t="s">
        <v>42</v>
      </c>
      <c r="O114" s="56"/>
      <c r="P114" s="170" t="n">
        <f aca="false">O114*H114</f>
        <v>0</v>
      </c>
      <c r="Q114" s="170" t="n">
        <v>0</v>
      </c>
      <c r="R114" s="170" t="n">
        <f aca="false">Q114*H114</f>
        <v>0</v>
      </c>
      <c r="S114" s="170" t="n">
        <v>0</v>
      </c>
      <c r="T114" s="171" t="n">
        <f aca="false">S114*H114</f>
        <v>0</v>
      </c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R114" s="172" t="s">
        <v>134</v>
      </c>
      <c r="AT114" s="172" t="s">
        <v>129</v>
      </c>
      <c r="AU114" s="172" t="s">
        <v>81</v>
      </c>
      <c r="AY114" s="4" t="s">
        <v>127</v>
      </c>
      <c r="BE114" s="173" t="n">
        <f aca="false">IF(N114="základní",J114,0)</f>
        <v>0</v>
      </c>
      <c r="BF114" s="173" t="n">
        <f aca="false">IF(N114="snížená",J114,0)</f>
        <v>0</v>
      </c>
      <c r="BG114" s="173" t="n">
        <f aca="false">IF(N114="zákl. přenesená",J114,0)</f>
        <v>0</v>
      </c>
      <c r="BH114" s="173" t="n">
        <f aca="false">IF(N114="sníž. přenesená",J114,0)</f>
        <v>0</v>
      </c>
      <c r="BI114" s="173" t="n">
        <f aca="false">IF(N114="nulová",J114,0)</f>
        <v>0</v>
      </c>
      <c r="BJ114" s="4" t="s">
        <v>79</v>
      </c>
      <c r="BK114" s="173" t="n">
        <f aca="false">ROUND(I114*H114,2)</f>
        <v>0</v>
      </c>
      <c r="BL114" s="4" t="s">
        <v>134</v>
      </c>
      <c r="BM114" s="172" t="s">
        <v>718</v>
      </c>
    </row>
    <row r="115" s="28" customFormat="true" ht="12.8" hidden="false" customHeight="false" outlineLevel="0" collapsed="false">
      <c r="A115" s="23"/>
      <c r="B115" s="24"/>
      <c r="C115" s="23"/>
      <c r="D115" s="174" t="s">
        <v>136</v>
      </c>
      <c r="E115" s="23"/>
      <c r="F115" s="175" t="s">
        <v>216</v>
      </c>
      <c r="G115" s="23"/>
      <c r="H115" s="23"/>
      <c r="I115" s="176"/>
      <c r="J115" s="23"/>
      <c r="K115" s="23"/>
      <c r="L115" s="24"/>
      <c r="M115" s="177"/>
      <c r="N115" s="178"/>
      <c r="O115" s="56"/>
      <c r="P115" s="56"/>
      <c r="Q115" s="56"/>
      <c r="R115" s="56"/>
      <c r="S115" s="56"/>
      <c r="T115" s="57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T115" s="4" t="s">
        <v>136</v>
      </c>
      <c r="AU115" s="4" t="s">
        <v>81</v>
      </c>
    </row>
    <row r="116" s="188" customFormat="true" ht="12.8" hidden="false" customHeight="false" outlineLevel="0" collapsed="false">
      <c r="B116" s="189"/>
      <c r="D116" s="174" t="s">
        <v>140</v>
      </c>
      <c r="E116" s="190"/>
      <c r="F116" s="191" t="s">
        <v>719</v>
      </c>
      <c r="H116" s="192" t="n">
        <v>28.54</v>
      </c>
      <c r="I116" s="193"/>
      <c r="L116" s="189"/>
      <c r="M116" s="194"/>
      <c r="N116" s="195"/>
      <c r="O116" s="195"/>
      <c r="P116" s="195"/>
      <c r="Q116" s="195"/>
      <c r="R116" s="195"/>
      <c r="S116" s="195"/>
      <c r="T116" s="196"/>
      <c r="AT116" s="190" t="s">
        <v>140</v>
      </c>
      <c r="AU116" s="190" t="s">
        <v>81</v>
      </c>
      <c r="AV116" s="188" t="s">
        <v>81</v>
      </c>
      <c r="AW116" s="188" t="s">
        <v>32</v>
      </c>
      <c r="AX116" s="188" t="s">
        <v>71</v>
      </c>
      <c r="AY116" s="190" t="s">
        <v>127</v>
      </c>
    </row>
    <row r="117" s="28" customFormat="true" ht="16.5" hidden="false" customHeight="true" outlineLevel="0" collapsed="false">
      <c r="A117" s="23"/>
      <c r="B117" s="160"/>
      <c r="C117" s="161" t="s">
        <v>173</v>
      </c>
      <c r="D117" s="161" t="s">
        <v>129</v>
      </c>
      <c r="E117" s="162" t="s">
        <v>242</v>
      </c>
      <c r="F117" s="163" t="s">
        <v>243</v>
      </c>
      <c r="G117" s="164" t="s">
        <v>227</v>
      </c>
      <c r="H117" s="165" t="n">
        <v>0</v>
      </c>
      <c r="I117" s="166"/>
      <c r="J117" s="167" t="n">
        <f aca="false">ROUND(I117*H117,2)</f>
        <v>0</v>
      </c>
      <c r="K117" s="163" t="s">
        <v>133</v>
      </c>
      <c r="L117" s="24"/>
      <c r="M117" s="168"/>
      <c r="N117" s="169" t="s">
        <v>42</v>
      </c>
      <c r="O117" s="56"/>
      <c r="P117" s="170" t="n">
        <f aca="false">O117*H117</f>
        <v>0</v>
      </c>
      <c r="Q117" s="170" t="n">
        <v>0</v>
      </c>
      <c r="R117" s="170" t="n">
        <f aca="false">Q117*H117</f>
        <v>0</v>
      </c>
      <c r="S117" s="170" t="n">
        <v>0</v>
      </c>
      <c r="T117" s="171" t="n">
        <f aca="false">S117*H117</f>
        <v>0</v>
      </c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R117" s="172" t="s">
        <v>134</v>
      </c>
      <c r="AT117" s="172" t="s">
        <v>129</v>
      </c>
      <c r="AU117" s="172" t="s">
        <v>81</v>
      </c>
      <c r="AY117" s="4" t="s">
        <v>127</v>
      </c>
      <c r="BE117" s="173" t="n">
        <f aca="false">IF(N117="základní",J117,0)</f>
        <v>0</v>
      </c>
      <c r="BF117" s="173" t="n">
        <f aca="false">IF(N117="snížená",J117,0)</f>
        <v>0</v>
      </c>
      <c r="BG117" s="173" t="n">
        <f aca="false">IF(N117="zákl. přenesená",J117,0)</f>
        <v>0</v>
      </c>
      <c r="BH117" s="173" t="n">
        <f aca="false">IF(N117="sníž. přenesená",J117,0)</f>
        <v>0</v>
      </c>
      <c r="BI117" s="173" t="n">
        <f aca="false">IF(N117="nulová",J117,0)</f>
        <v>0</v>
      </c>
      <c r="BJ117" s="4" t="s">
        <v>79</v>
      </c>
      <c r="BK117" s="173" t="n">
        <f aca="false">ROUND(I117*H117,2)</f>
        <v>0</v>
      </c>
      <c r="BL117" s="4" t="s">
        <v>134</v>
      </c>
      <c r="BM117" s="172" t="s">
        <v>720</v>
      </c>
    </row>
    <row r="118" s="28" customFormat="true" ht="12.8" hidden="false" customHeight="false" outlineLevel="0" collapsed="false">
      <c r="A118" s="23"/>
      <c r="B118" s="24"/>
      <c r="C118" s="23"/>
      <c r="D118" s="174" t="s">
        <v>136</v>
      </c>
      <c r="E118" s="23"/>
      <c r="F118" s="175" t="s">
        <v>245</v>
      </c>
      <c r="G118" s="23"/>
      <c r="H118" s="23"/>
      <c r="I118" s="176"/>
      <c r="J118" s="23"/>
      <c r="K118" s="23"/>
      <c r="L118" s="24"/>
      <c r="M118" s="177"/>
      <c r="N118" s="178"/>
      <c r="O118" s="56"/>
      <c r="P118" s="56"/>
      <c r="Q118" s="56"/>
      <c r="R118" s="56"/>
      <c r="S118" s="56"/>
      <c r="T118" s="57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T118" s="4" t="s">
        <v>136</v>
      </c>
      <c r="AU118" s="4" t="s">
        <v>81</v>
      </c>
    </row>
    <row r="119" s="188" customFormat="true" ht="12.8" hidden="false" customHeight="false" outlineLevel="0" collapsed="false">
      <c r="B119" s="189"/>
      <c r="D119" s="174" t="s">
        <v>140</v>
      </c>
      <c r="E119" s="190"/>
      <c r="F119" s="191" t="s">
        <v>719</v>
      </c>
      <c r="H119" s="192" t="n">
        <v>28.54</v>
      </c>
      <c r="I119" s="193"/>
      <c r="L119" s="189"/>
      <c r="M119" s="194"/>
      <c r="N119" s="195"/>
      <c r="O119" s="195"/>
      <c r="P119" s="195"/>
      <c r="Q119" s="195"/>
      <c r="R119" s="195"/>
      <c r="S119" s="195"/>
      <c r="T119" s="196"/>
      <c r="AT119" s="190" t="s">
        <v>140</v>
      </c>
      <c r="AU119" s="190" t="s">
        <v>81</v>
      </c>
      <c r="AV119" s="188" t="s">
        <v>81</v>
      </c>
      <c r="AW119" s="188" t="s">
        <v>32</v>
      </c>
      <c r="AX119" s="188" t="s">
        <v>71</v>
      </c>
      <c r="AY119" s="190" t="s">
        <v>127</v>
      </c>
    </row>
    <row r="120" s="188" customFormat="true" ht="12.8" hidden="false" customHeight="false" outlineLevel="0" collapsed="false">
      <c r="B120" s="189"/>
      <c r="D120" s="174" t="s">
        <v>140</v>
      </c>
      <c r="F120" s="191" t="s">
        <v>721</v>
      </c>
      <c r="H120" s="192" t="n">
        <v>51.372</v>
      </c>
      <c r="I120" s="193"/>
      <c r="L120" s="189"/>
      <c r="M120" s="194"/>
      <c r="N120" s="195"/>
      <c r="O120" s="195"/>
      <c r="P120" s="195"/>
      <c r="Q120" s="195"/>
      <c r="R120" s="195"/>
      <c r="S120" s="195"/>
      <c r="T120" s="196"/>
      <c r="AT120" s="190" t="s">
        <v>140</v>
      </c>
      <c r="AU120" s="190" t="s">
        <v>81</v>
      </c>
      <c r="AV120" s="188" t="s">
        <v>81</v>
      </c>
      <c r="AW120" s="188" t="s">
        <v>3</v>
      </c>
      <c r="AX120" s="188" t="s">
        <v>79</v>
      </c>
      <c r="AY120" s="190" t="s">
        <v>127</v>
      </c>
    </row>
    <row r="121" s="28" customFormat="true" ht="16.5" hidden="false" customHeight="true" outlineLevel="0" collapsed="false">
      <c r="A121" s="23"/>
      <c r="B121" s="160"/>
      <c r="C121" s="161" t="s">
        <v>181</v>
      </c>
      <c r="D121" s="161" t="s">
        <v>129</v>
      </c>
      <c r="E121" s="162" t="s">
        <v>722</v>
      </c>
      <c r="F121" s="163" t="s">
        <v>723</v>
      </c>
      <c r="G121" s="164" t="s">
        <v>176</v>
      </c>
      <c r="H121" s="165" t="n">
        <v>0</v>
      </c>
      <c r="I121" s="166"/>
      <c r="J121" s="167" t="n">
        <f aca="false">ROUND(I121*H121,2)</f>
        <v>0</v>
      </c>
      <c r="K121" s="163" t="s">
        <v>133</v>
      </c>
      <c r="L121" s="24"/>
      <c r="M121" s="168"/>
      <c r="N121" s="169" t="s">
        <v>42</v>
      </c>
      <c r="O121" s="56"/>
      <c r="P121" s="170" t="n">
        <f aca="false">O121*H121</f>
        <v>0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R121" s="172" t="s">
        <v>134</v>
      </c>
      <c r="AT121" s="172" t="s">
        <v>129</v>
      </c>
      <c r="AU121" s="172" t="s">
        <v>81</v>
      </c>
      <c r="AY121" s="4" t="s">
        <v>127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4" t="s">
        <v>79</v>
      </c>
      <c r="BK121" s="173" t="n">
        <f aca="false">ROUND(I121*H121,2)</f>
        <v>0</v>
      </c>
      <c r="BL121" s="4" t="s">
        <v>134</v>
      </c>
      <c r="BM121" s="172" t="s">
        <v>724</v>
      </c>
    </row>
    <row r="122" s="28" customFormat="true" ht="12.8" hidden="false" customHeight="false" outlineLevel="0" collapsed="false">
      <c r="A122" s="23"/>
      <c r="B122" s="24"/>
      <c r="C122" s="23"/>
      <c r="D122" s="174" t="s">
        <v>136</v>
      </c>
      <c r="E122" s="23"/>
      <c r="F122" s="175" t="s">
        <v>725</v>
      </c>
      <c r="G122" s="23"/>
      <c r="H122" s="23"/>
      <c r="I122" s="176"/>
      <c r="J122" s="23"/>
      <c r="K122" s="23"/>
      <c r="L122" s="24"/>
      <c r="M122" s="177"/>
      <c r="N122" s="178"/>
      <c r="O122" s="56"/>
      <c r="P122" s="56"/>
      <c r="Q122" s="56"/>
      <c r="R122" s="56"/>
      <c r="S122" s="56"/>
      <c r="T122" s="57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T122" s="4" t="s">
        <v>136</v>
      </c>
      <c r="AU122" s="4" t="s">
        <v>81</v>
      </c>
    </row>
    <row r="123" s="180" customFormat="true" ht="12.8" hidden="false" customHeight="false" outlineLevel="0" collapsed="false">
      <c r="B123" s="181"/>
      <c r="D123" s="174" t="s">
        <v>140</v>
      </c>
      <c r="E123" s="182"/>
      <c r="F123" s="183" t="s">
        <v>726</v>
      </c>
      <c r="H123" s="182"/>
      <c r="I123" s="184"/>
      <c r="L123" s="181"/>
      <c r="M123" s="185"/>
      <c r="N123" s="186"/>
      <c r="O123" s="186"/>
      <c r="P123" s="186"/>
      <c r="Q123" s="186"/>
      <c r="R123" s="186"/>
      <c r="S123" s="186"/>
      <c r="T123" s="187"/>
      <c r="AT123" s="182" t="s">
        <v>140</v>
      </c>
      <c r="AU123" s="182" t="s">
        <v>81</v>
      </c>
      <c r="AV123" s="180" t="s">
        <v>79</v>
      </c>
      <c r="AW123" s="180" t="s">
        <v>32</v>
      </c>
      <c r="AX123" s="180" t="s">
        <v>71</v>
      </c>
      <c r="AY123" s="182" t="s">
        <v>127</v>
      </c>
    </row>
    <row r="124" s="188" customFormat="true" ht="12.8" hidden="false" customHeight="false" outlineLevel="0" collapsed="false">
      <c r="B124" s="189"/>
      <c r="D124" s="174" t="s">
        <v>140</v>
      </c>
      <c r="E124" s="190"/>
      <c r="F124" s="191" t="s">
        <v>727</v>
      </c>
      <c r="H124" s="192" t="n">
        <v>6.6</v>
      </c>
      <c r="I124" s="193"/>
      <c r="L124" s="189"/>
      <c r="M124" s="194"/>
      <c r="N124" s="195"/>
      <c r="O124" s="195"/>
      <c r="P124" s="195"/>
      <c r="Q124" s="195"/>
      <c r="R124" s="195"/>
      <c r="S124" s="195"/>
      <c r="T124" s="196"/>
      <c r="AT124" s="190" t="s">
        <v>140</v>
      </c>
      <c r="AU124" s="190" t="s">
        <v>81</v>
      </c>
      <c r="AV124" s="188" t="s">
        <v>81</v>
      </c>
      <c r="AW124" s="188" t="s">
        <v>32</v>
      </c>
      <c r="AX124" s="188" t="s">
        <v>71</v>
      </c>
      <c r="AY124" s="190" t="s">
        <v>127</v>
      </c>
    </row>
    <row r="125" s="188" customFormat="true" ht="12.8" hidden="false" customHeight="false" outlineLevel="0" collapsed="false">
      <c r="B125" s="189"/>
      <c r="D125" s="174" t="s">
        <v>140</v>
      </c>
      <c r="E125" s="190"/>
      <c r="F125" s="191" t="s">
        <v>728</v>
      </c>
      <c r="H125" s="192" t="n">
        <v>13.44</v>
      </c>
      <c r="I125" s="193"/>
      <c r="L125" s="189"/>
      <c r="M125" s="194"/>
      <c r="N125" s="195"/>
      <c r="O125" s="195"/>
      <c r="P125" s="195"/>
      <c r="Q125" s="195"/>
      <c r="R125" s="195"/>
      <c r="S125" s="195"/>
      <c r="T125" s="196"/>
      <c r="AT125" s="190" t="s">
        <v>140</v>
      </c>
      <c r="AU125" s="190" t="s">
        <v>81</v>
      </c>
      <c r="AV125" s="188" t="s">
        <v>81</v>
      </c>
      <c r="AW125" s="188" t="s">
        <v>32</v>
      </c>
      <c r="AX125" s="188" t="s">
        <v>71</v>
      </c>
      <c r="AY125" s="190" t="s">
        <v>127</v>
      </c>
    </row>
    <row r="126" s="28" customFormat="true" ht="16.5" hidden="false" customHeight="true" outlineLevel="0" collapsed="false">
      <c r="A126" s="23"/>
      <c r="B126" s="160"/>
      <c r="C126" s="197" t="s">
        <v>188</v>
      </c>
      <c r="D126" s="197" t="s">
        <v>224</v>
      </c>
      <c r="E126" s="198" t="s">
        <v>729</v>
      </c>
      <c r="F126" s="199" t="s">
        <v>730</v>
      </c>
      <c r="G126" s="200" t="s">
        <v>227</v>
      </c>
      <c r="H126" s="201" t="n">
        <v>0</v>
      </c>
      <c r="I126" s="202"/>
      <c r="J126" s="203" t="n">
        <f aca="false">ROUND(I126*H126,2)</f>
        <v>0</v>
      </c>
      <c r="K126" s="199" t="s">
        <v>133</v>
      </c>
      <c r="L126" s="204"/>
      <c r="M126" s="205"/>
      <c r="N126" s="206" t="s">
        <v>42</v>
      </c>
      <c r="O126" s="56"/>
      <c r="P126" s="170" t="n">
        <f aca="false">O126*H126</f>
        <v>0</v>
      </c>
      <c r="Q126" s="170" t="n">
        <v>1</v>
      </c>
      <c r="R126" s="170" t="n">
        <f aca="false">Q126*H126</f>
        <v>0</v>
      </c>
      <c r="S126" s="170" t="n">
        <v>0</v>
      </c>
      <c r="T126" s="171" t="n">
        <f aca="false">S126*H126</f>
        <v>0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R126" s="172" t="s">
        <v>181</v>
      </c>
      <c r="AT126" s="172" t="s">
        <v>224</v>
      </c>
      <c r="AU126" s="172" t="s">
        <v>81</v>
      </c>
      <c r="AY126" s="4" t="s">
        <v>127</v>
      </c>
      <c r="BE126" s="173" t="n">
        <f aca="false">IF(N126="základní",J126,0)</f>
        <v>0</v>
      </c>
      <c r="BF126" s="173" t="n">
        <f aca="false">IF(N126="snížená",J126,0)</f>
        <v>0</v>
      </c>
      <c r="BG126" s="173" t="n">
        <f aca="false">IF(N126="zákl. přenesená",J126,0)</f>
        <v>0</v>
      </c>
      <c r="BH126" s="173" t="n">
        <f aca="false">IF(N126="sníž. přenesená",J126,0)</f>
        <v>0</v>
      </c>
      <c r="BI126" s="173" t="n">
        <f aca="false">IF(N126="nulová",J126,0)</f>
        <v>0</v>
      </c>
      <c r="BJ126" s="4" t="s">
        <v>79</v>
      </c>
      <c r="BK126" s="173" t="n">
        <f aca="false">ROUND(I126*H126,2)</f>
        <v>0</v>
      </c>
      <c r="BL126" s="4" t="s">
        <v>134</v>
      </c>
      <c r="BM126" s="172" t="s">
        <v>731</v>
      </c>
    </row>
    <row r="127" s="28" customFormat="true" ht="12.8" hidden="false" customHeight="false" outlineLevel="0" collapsed="false">
      <c r="A127" s="23"/>
      <c r="B127" s="24"/>
      <c r="C127" s="23"/>
      <c r="D127" s="174" t="s">
        <v>136</v>
      </c>
      <c r="E127" s="23"/>
      <c r="F127" s="175" t="s">
        <v>730</v>
      </c>
      <c r="G127" s="23"/>
      <c r="H127" s="23"/>
      <c r="I127" s="176"/>
      <c r="J127" s="23"/>
      <c r="K127" s="23"/>
      <c r="L127" s="24"/>
      <c r="M127" s="177"/>
      <c r="N127" s="178"/>
      <c r="O127" s="56"/>
      <c r="P127" s="56"/>
      <c r="Q127" s="56"/>
      <c r="R127" s="56"/>
      <c r="S127" s="56"/>
      <c r="T127" s="57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T127" s="4" t="s">
        <v>136</v>
      </c>
      <c r="AU127" s="4" t="s">
        <v>81</v>
      </c>
    </row>
    <row r="128" s="188" customFormat="true" ht="12.8" hidden="false" customHeight="false" outlineLevel="0" collapsed="false">
      <c r="B128" s="189"/>
      <c r="D128" s="174" t="s">
        <v>140</v>
      </c>
      <c r="E128" s="190"/>
      <c r="F128" s="191" t="s">
        <v>728</v>
      </c>
      <c r="H128" s="192" t="n">
        <v>13.44</v>
      </c>
      <c r="I128" s="193"/>
      <c r="L128" s="189"/>
      <c r="M128" s="194"/>
      <c r="N128" s="195"/>
      <c r="O128" s="195"/>
      <c r="P128" s="195"/>
      <c r="Q128" s="195"/>
      <c r="R128" s="195"/>
      <c r="S128" s="195"/>
      <c r="T128" s="196"/>
      <c r="AT128" s="190" t="s">
        <v>140</v>
      </c>
      <c r="AU128" s="190" t="s">
        <v>81</v>
      </c>
      <c r="AV128" s="188" t="s">
        <v>81</v>
      </c>
      <c r="AW128" s="188" t="s">
        <v>32</v>
      </c>
      <c r="AX128" s="188" t="s">
        <v>71</v>
      </c>
      <c r="AY128" s="190" t="s">
        <v>127</v>
      </c>
    </row>
    <row r="129" s="188" customFormat="true" ht="12.8" hidden="false" customHeight="false" outlineLevel="0" collapsed="false">
      <c r="B129" s="189"/>
      <c r="D129" s="174" t="s">
        <v>140</v>
      </c>
      <c r="F129" s="191" t="s">
        <v>732</v>
      </c>
      <c r="H129" s="192" t="n">
        <v>26.88</v>
      </c>
      <c r="I129" s="193"/>
      <c r="L129" s="189"/>
      <c r="M129" s="194"/>
      <c r="N129" s="195"/>
      <c r="O129" s="195"/>
      <c r="P129" s="195"/>
      <c r="Q129" s="195"/>
      <c r="R129" s="195"/>
      <c r="S129" s="195"/>
      <c r="T129" s="196"/>
      <c r="AT129" s="190" t="s">
        <v>140</v>
      </c>
      <c r="AU129" s="190" t="s">
        <v>81</v>
      </c>
      <c r="AV129" s="188" t="s">
        <v>81</v>
      </c>
      <c r="AW129" s="188" t="s">
        <v>3</v>
      </c>
      <c r="AX129" s="188" t="s">
        <v>79</v>
      </c>
      <c r="AY129" s="190" t="s">
        <v>127</v>
      </c>
    </row>
    <row r="130" s="28" customFormat="true" ht="16.5" hidden="false" customHeight="true" outlineLevel="0" collapsed="false">
      <c r="A130" s="23"/>
      <c r="B130" s="160"/>
      <c r="C130" s="161" t="s">
        <v>195</v>
      </c>
      <c r="D130" s="161" t="s">
        <v>129</v>
      </c>
      <c r="E130" s="162" t="s">
        <v>733</v>
      </c>
      <c r="F130" s="163" t="s">
        <v>734</v>
      </c>
      <c r="G130" s="164" t="s">
        <v>176</v>
      </c>
      <c r="H130" s="165" t="n">
        <v>0</v>
      </c>
      <c r="I130" s="166"/>
      <c r="J130" s="167" t="n">
        <f aca="false">ROUND(I130*H130,2)</f>
        <v>0</v>
      </c>
      <c r="K130" s="163" t="s">
        <v>133</v>
      </c>
      <c r="L130" s="24"/>
      <c r="M130" s="168"/>
      <c r="N130" s="169" t="s">
        <v>42</v>
      </c>
      <c r="O130" s="56"/>
      <c r="P130" s="170" t="n">
        <f aca="false">O130*H130</f>
        <v>0</v>
      </c>
      <c r="Q130" s="170" t="n">
        <v>0</v>
      </c>
      <c r="R130" s="170" t="n">
        <f aca="false">Q130*H130</f>
        <v>0</v>
      </c>
      <c r="S130" s="170" t="n">
        <v>0</v>
      </c>
      <c r="T130" s="171" t="n">
        <f aca="false">S130*H130</f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72" t="s">
        <v>134</v>
      </c>
      <c r="AT130" s="172" t="s">
        <v>129</v>
      </c>
      <c r="AU130" s="172" t="s">
        <v>81</v>
      </c>
      <c r="AY130" s="4" t="s">
        <v>127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4" t="s">
        <v>79</v>
      </c>
      <c r="BK130" s="173" t="n">
        <f aca="false">ROUND(I130*H130,2)</f>
        <v>0</v>
      </c>
      <c r="BL130" s="4" t="s">
        <v>134</v>
      </c>
      <c r="BM130" s="172" t="s">
        <v>735</v>
      </c>
    </row>
    <row r="131" s="28" customFormat="true" ht="12.8" hidden="false" customHeight="false" outlineLevel="0" collapsed="false">
      <c r="A131" s="23"/>
      <c r="B131" s="24"/>
      <c r="C131" s="23"/>
      <c r="D131" s="174" t="s">
        <v>136</v>
      </c>
      <c r="E131" s="23"/>
      <c r="F131" s="175" t="s">
        <v>736</v>
      </c>
      <c r="G131" s="23"/>
      <c r="H131" s="23"/>
      <c r="I131" s="176"/>
      <c r="J131" s="23"/>
      <c r="K131" s="23"/>
      <c r="L131" s="24"/>
      <c r="M131" s="177"/>
      <c r="N131" s="178"/>
      <c r="O131" s="56"/>
      <c r="P131" s="56"/>
      <c r="Q131" s="56"/>
      <c r="R131" s="56"/>
      <c r="S131" s="56"/>
      <c r="T131" s="57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T131" s="4" t="s">
        <v>136</v>
      </c>
      <c r="AU131" s="4" t="s">
        <v>81</v>
      </c>
    </row>
    <row r="132" s="180" customFormat="true" ht="12.8" hidden="false" customHeight="false" outlineLevel="0" collapsed="false">
      <c r="B132" s="181"/>
      <c r="D132" s="174" t="s">
        <v>140</v>
      </c>
      <c r="E132" s="182"/>
      <c r="F132" s="183" t="s">
        <v>726</v>
      </c>
      <c r="H132" s="182"/>
      <c r="I132" s="184"/>
      <c r="L132" s="181"/>
      <c r="M132" s="185"/>
      <c r="N132" s="186"/>
      <c r="O132" s="186"/>
      <c r="P132" s="186"/>
      <c r="Q132" s="186"/>
      <c r="R132" s="186"/>
      <c r="S132" s="186"/>
      <c r="T132" s="187"/>
      <c r="AT132" s="182" t="s">
        <v>140</v>
      </c>
      <c r="AU132" s="182" t="s">
        <v>81</v>
      </c>
      <c r="AV132" s="180" t="s">
        <v>79</v>
      </c>
      <c r="AW132" s="180" t="s">
        <v>32</v>
      </c>
      <c r="AX132" s="180" t="s">
        <v>71</v>
      </c>
      <c r="AY132" s="182" t="s">
        <v>127</v>
      </c>
    </row>
    <row r="133" s="188" customFormat="true" ht="12.8" hidden="false" customHeight="false" outlineLevel="0" collapsed="false">
      <c r="B133" s="189"/>
      <c r="D133" s="174" t="s">
        <v>140</v>
      </c>
      <c r="E133" s="190"/>
      <c r="F133" s="191" t="s">
        <v>737</v>
      </c>
      <c r="H133" s="192" t="n">
        <v>0.69</v>
      </c>
      <c r="I133" s="193"/>
      <c r="L133" s="189"/>
      <c r="M133" s="194"/>
      <c r="N133" s="195"/>
      <c r="O133" s="195"/>
      <c r="P133" s="195"/>
      <c r="Q133" s="195"/>
      <c r="R133" s="195"/>
      <c r="S133" s="195"/>
      <c r="T133" s="196"/>
      <c r="AT133" s="190" t="s">
        <v>140</v>
      </c>
      <c r="AU133" s="190" t="s">
        <v>81</v>
      </c>
      <c r="AV133" s="188" t="s">
        <v>81</v>
      </c>
      <c r="AW133" s="188" t="s">
        <v>32</v>
      </c>
      <c r="AX133" s="188" t="s">
        <v>71</v>
      </c>
      <c r="AY133" s="190" t="s">
        <v>127</v>
      </c>
    </row>
    <row r="134" s="28" customFormat="true" ht="16.5" hidden="false" customHeight="true" outlineLevel="0" collapsed="false">
      <c r="A134" s="23"/>
      <c r="B134" s="160"/>
      <c r="C134" s="197" t="s">
        <v>202</v>
      </c>
      <c r="D134" s="197" t="s">
        <v>224</v>
      </c>
      <c r="E134" s="198" t="s">
        <v>738</v>
      </c>
      <c r="F134" s="199" t="s">
        <v>739</v>
      </c>
      <c r="G134" s="200" t="s">
        <v>227</v>
      </c>
      <c r="H134" s="201" t="n">
        <v>0</v>
      </c>
      <c r="I134" s="202"/>
      <c r="J134" s="203" t="n">
        <f aca="false">ROUND(I134*H134,2)</f>
        <v>0</v>
      </c>
      <c r="K134" s="199" t="s">
        <v>133</v>
      </c>
      <c r="L134" s="204"/>
      <c r="M134" s="205"/>
      <c r="N134" s="206" t="s">
        <v>42</v>
      </c>
      <c r="O134" s="56"/>
      <c r="P134" s="170" t="n">
        <f aca="false">O134*H134</f>
        <v>0</v>
      </c>
      <c r="Q134" s="170" t="n">
        <v>1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72" t="s">
        <v>181</v>
      </c>
      <c r="AT134" s="172" t="s">
        <v>224</v>
      </c>
      <c r="AU134" s="172" t="s">
        <v>81</v>
      </c>
      <c r="AY134" s="4" t="s">
        <v>127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4" t="s">
        <v>79</v>
      </c>
      <c r="BK134" s="173" t="n">
        <f aca="false">ROUND(I134*H134,2)</f>
        <v>0</v>
      </c>
      <c r="BL134" s="4" t="s">
        <v>134</v>
      </c>
      <c r="BM134" s="172" t="s">
        <v>740</v>
      </c>
    </row>
    <row r="135" s="28" customFormat="true" ht="12.8" hidden="false" customHeight="false" outlineLevel="0" collapsed="false">
      <c r="A135" s="23"/>
      <c r="B135" s="24"/>
      <c r="C135" s="23"/>
      <c r="D135" s="174" t="s">
        <v>136</v>
      </c>
      <c r="E135" s="23"/>
      <c r="F135" s="175" t="s">
        <v>739</v>
      </c>
      <c r="G135" s="23"/>
      <c r="H135" s="23"/>
      <c r="I135" s="176"/>
      <c r="J135" s="23"/>
      <c r="K135" s="23"/>
      <c r="L135" s="24"/>
      <c r="M135" s="177"/>
      <c r="N135" s="178"/>
      <c r="O135" s="56"/>
      <c r="P135" s="56"/>
      <c r="Q135" s="56"/>
      <c r="R135" s="56"/>
      <c r="S135" s="56"/>
      <c r="T135" s="57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T135" s="4" t="s">
        <v>136</v>
      </c>
      <c r="AU135" s="4" t="s">
        <v>81</v>
      </c>
    </row>
    <row r="136" s="188" customFormat="true" ht="12.8" hidden="false" customHeight="false" outlineLevel="0" collapsed="false">
      <c r="B136" s="189"/>
      <c r="D136" s="174" t="s">
        <v>140</v>
      </c>
      <c r="F136" s="191" t="s">
        <v>741</v>
      </c>
      <c r="H136" s="192" t="n">
        <v>1.38</v>
      </c>
      <c r="I136" s="193"/>
      <c r="L136" s="189"/>
      <c r="M136" s="194"/>
      <c r="N136" s="195"/>
      <c r="O136" s="195"/>
      <c r="P136" s="195"/>
      <c r="Q136" s="195"/>
      <c r="R136" s="195"/>
      <c r="S136" s="195"/>
      <c r="T136" s="196"/>
      <c r="AT136" s="190" t="s">
        <v>140</v>
      </c>
      <c r="AU136" s="190" t="s">
        <v>81</v>
      </c>
      <c r="AV136" s="188" t="s">
        <v>81</v>
      </c>
      <c r="AW136" s="188" t="s">
        <v>3</v>
      </c>
      <c r="AX136" s="188" t="s">
        <v>79</v>
      </c>
      <c r="AY136" s="190" t="s">
        <v>127</v>
      </c>
    </row>
    <row r="137" s="28" customFormat="true" ht="16.5" hidden="false" customHeight="true" outlineLevel="0" collapsed="false">
      <c r="A137" s="23"/>
      <c r="B137" s="160"/>
      <c r="C137" s="161" t="s">
        <v>207</v>
      </c>
      <c r="D137" s="161" t="s">
        <v>129</v>
      </c>
      <c r="E137" s="162" t="s">
        <v>742</v>
      </c>
      <c r="F137" s="163" t="s">
        <v>743</v>
      </c>
      <c r="G137" s="164" t="s">
        <v>132</v>
      </c>
      <c r="H137" s="165" t="n">
        <v>0</v>
      </c>
      <c r="I137" s="166"/>
      <c r="J137" s="167" t="n">
        <f aca="false">ROUND(I137*H137,2)</f>
        <v>0</v>
      </c>
      <c r="K137" s="163" t="s">
        <v>133</v>
      </c>
      <c r="L137" s="24"/>
      <c r="M137" s="168"/>
      <c r="N137" s="169" t="s">
        <v>42</v>
      </c>
      <c r="O137" s="56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72" t="s">
        <v>134</v>
      </c>
      <c r="AT137" s="172" t="s">
        <v>129</v>
      </c>
      <c r="AU137" s="172" t="s">
        <v>81</v>
      </c>
      <c r="AY137" s="4" t="s">
        <v>127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4" t="s">
        <v>79</v>
      </c>
      <c r="BK137" s="173" t="n">
        <f aca="false">ROUND(I137*H137,2)</f>
        <v>0</v>
      </c>
      <c r="BL137" s="4" t="s">
        <v>134</v>
      </c>
      <c r="BM137" s="172" t="s">
        <v>744</v>
      </c>
    </row>
    <row r="138" s="28" customFormat="true" ht="12.8" hidden="false" customHeight="false" outlineLevel="0" collapsed="false">
      <c r="A138" s="23"/>
      <c r="B138" s="24"/>
      <c r="C138" s="23"/>
      <c r="D138" s="174" t="s">
        <v>136</v>
      </c>
      <c r="E138" s="23"/>
      <c r="F138" s="175" t="s">
        <v>745</v>
      </c>
      <c r="G138" s="23"/>
      <c r="H138" s="23"/>
      <c r="I138" s="176"/>
      <c r="J138" s="23"/>
      <c r="K138" s="23"/>
      <c r="L138" s="24"/>
      <c r="M138" s="177"/>
      <c r="N138" s="178"/>
      <c r="O138" s="56"/>
      <c r="P138" s="56"/>
      <c r="Q138" s="56"/>
      <c r="R138" s="56"/>
      <c r="S138" s="56"/>
      <c r="T138" s="57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T138" s="4" t="s">
        <v>136</v>
      </c>
      <c r="AU138" s="4" t="s">
        <v>81</v>
      </c>
    </row>
    <row r="139" s="180" customFormat="true" ht="12.8" hidden="false" customHeight="false" outlineLevel="0" collapsed="false">
      <c r="B139" s="181"/>
      <c r="D139" s="174" t="s">
        <v>140</v>
      </c>
      <c r="E139" s="182"/>
      <c r="F139" s="183" t="s">
        <v>258</v>
      </c>
      <c r="H139" s="182"/>
      <c r="I139" s="184"/>
      <c r="L139" s="181"/>
      <c r="M139" s="185"/>
      <c r="N139" s="186"/>
      <c r="O139" s="186"/>
      <c r="P139" s="186"/>
      <c r="Q139" s="186"/>
      <c r="R139" s="186"/>
      <c r="S139" s="186"/>
      <c r="T139" s="187"/>
      <c r="AT139" s="182" t="s">
        <v>140</v>
      </c>
      <c r="AU139" s="182" t="s">
        <v>81</v>
      </c>
      <c r="AV139" s="180" t="s">
        <v>79</v>
      </c>
      <c r="AW139" s="180" t="s">
        <v>32</v>
      </c>
      <c r="AX139" s="180" t="s">
        <v>71</v>
      </c>
      <c r="AY139" s="182" t="s">
        <v>127</v>
      </c>
    </row>
    <row r="140" s="188" customFormat="true" ht="12.8" hidden="false" customHeight="false" outlineLevel="0" collapsed="false">
      <c r="B140" s="189"/>
      <c r="D140" s="174" t="s">
        <v>140</v>
      </c>
      <c r="E140" s="190"/>
      <c r="F140" s="191" t="s">
        <v>746</v>
      </c>
      <c r="H140" s="192" t="n">
        <v>18.2</v>
      </c>
      <c r="I140" s="193"/>
      <c r="L140" s="189"/>
      <c r="M140" s="194"/>
      <c r="N140" s="195"/>
      <c r="O140" s="195"/>
      <c r="P140" s="195"/>
      <c r="Q140" s="195"/>
      <c r="R140" s="195"/>
      <c r="S140" s="195"/>
      <c r="T140" s="196"/>
      <c r="AT140" s="190" t="s">
        <v>140</v>
      </c>
      <c r="AU140" s="190" t="s">
        <v>81</v>
      </c>
      <c r="AV140" s="188" t="s">
        <v>81</v>
      </c>
      <c r="AW140" s="188" t="s">
        <v>32</v>
      </c>
      <c r="AX140" s="188" t="s">
        <v>71</v>
      </c>
      <c r="AY140" s="190" t="s">
        <v>127</v>
      </c>
    </row>
    <row r="141" s="28" customFormat="true" ht="16.5" hidden="false" customHeight="true" outlineLevel="0" collapsed="false">
      <c r="A141" s="23"/>
      <c r="B141" s="160"/>
      <c r="C141" s="197" t="s">
        <v>212</v>
      </c>
      <c r="D141" s="197" t="s">
        <v>224</v>
      </c>
      <c r="E141" s="198" t="s">
        <v>260</v>
      </c>
      <c r="F141" s="199" t="s">
        <v>261</v>
      </c>
      <c r="G141" s="200" t="s">
        <v>227</v>
      </c>
      <c r="H141" s="201" t="n">
        <v>0</v>
      </c>
      <c r="I141" s="202"/>
      <c r="J141" s="203" t="n">
        <f aca="false">ROUND(I141*H141,2)</f>
        <v>0</v>
      </c>
      <c r="K141" s="199" t="s">
        <v>133</v>
      </c>
      <c r="L141" s="204"/>
      <c r="M141" s="205"/>
      <c r="N141" s="206" t="s">
        <v>42</v>
      </c>
      <c r="O141" s="56"/>
      <c r="P141" s="170" t="n">
        <f aca="false">O141*H141</f>
        <v>0</v>
      </c>
      <c r="Q141" s="170" t="n">
        <v>1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72" t="s">
        <v>181</v>
      </c>
      <c r="AT141" s="172" t="s">
        <v>224</v>
      </c>
      <c r="AU141" s="172" t="s">
        <v>81</v>
      </c>
      <c r="AY141" s="4" t="s">
        <v>127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4" t="s">
        <v>79</v>
      </c>
      <c r="BK141" s="173" t="n">
        <f aca="false">ROUND(I141*H141,2)</f>
        <v>0</v>
      </c>
      <c r="BL141" s="4" t="s">
        <v>134</v>
      </c>
      <c r="BM141" s="172" t="s">
        <v>747</v>
      </c>
    </row>
    <row r="142" s="28" customFormat="true" ht="12.8" hidden="false" customHeight="false" outlineLevel="0" collapsed="false">
      <c r="A142" s="23"/>
      <c r="B142" s="24"/>
      <c r="C142" s="23"/>
      <c r="D142" s="174" t="s">
        <v>136</v>
      </c>
      <c r="E142" s="23"/>
      <c r="F142" s="175" t="s">
        <v>261</v>
      </c>
      <c r="G142" s="23"/>
      <c r="H142" s="23"/>
      <c r="I142" s="176"/>
      <c r="J142" s="23"/>
      <c r="K142" s="23"/>
      <c r="L142" s="24"/>
      <c r="M142" s="177"/>
      <c r="N142" s="178"/>
      <c r="O142" s="56"/>
      <c r="P142" s="56"/>
      <c r="Q142" s="56"/>
      <c r="R142" s="56"/>
      <c r="S142" s="56"/>
      <c r="T142" s="57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T142" s="4" t="s">
        <v>136</v>
      </c>
      <c r="AU142" s="4" t="s">
        <v>81</v>
      </c>
    </row>
    <row r="143" s="28" customFormat="true" ht="12.8" hidden="false" customHeight="false" outlineLevel="0" collapsed="false">
      <c r="A143" s="23"/>
      <c r="B143" s="24"/>
      <c r="C143" s="23"/>
      <c r="D143" s="174" t="s">
        <v>138</v>
      </c>
      <c r="E143" s="23"/>
      <c r="F143" s="179" t="s">
        <v>263</v>
      </c>
      <c r="G143" s="23"/>
      <c r="H143" s="23"/>
      <c r="I143" s="176"/>
      <c r="J143" s="23"/>
      <c r="K143" s="23"/>
      <c r="L143" s="24"/>
      <c r="M143" s="177"/>
      <c r="N143" s="178"/>
      <c r="O143" s="56"/>
      <c r="P143" s="56"/>
      <c r="Q143" s="56"/>
      <c r="R143" s="56"/>
      <c r="S143" s="56"/>
      <c r="T143" s="57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T143" s="4" t="s">
        <v>138</v>
      </c>
      <c r="AU143" s="4" t="s">
        <v>81</v>
      </c>
    </row>
    <row r="144" s="180" customFormat="true" ht="12.8" hidden="false" customHeight="false" outlineLevel="0" collapsed="false">
      <c r="B144" s="181"/>
      <c r="D144" s="174" t="s">
        <v>140</v>
      </c>
      <c r="E144" s="182"/>
      <c r="F144" s="183" t="s">
        <v>258</v>
      </c>
      <c r="H144" s="182"/>
      <c r="I144" s="184"/>
      <c r="L144" s="181"/>
      <c r="M144" s="185"/>
      <c r="N144" s="186"/>
      <c r="O144" s="186"/>
      <c r="P144" s="186"/>
      <c r="Q144" s="186"/>
      <c r="R144" s="186"/>
      <c r="S144" s="186"/>
      <c r="T144" s="187"/>
      <c r="AT144" s="182" t="s">
        <v>140</v>
      </c>
      <c r="AU144" s="182" t="s">
        <v>81</v>
      </c>
      <c r="AV144" s="180" t="s">
        <v>79</v>
      </c>
      <c r="AW144" s="180" t="s">
        <v>32</v>
      </c>
      <c r="AX144" s="180" t="s">
        <v>71</v>
      </c>
      <c r="AY144" s="182" t="s">
        <v>127</v>
      </c>
    </row>
    <row r="145" s="188" customFormat="true" ht="12.8" hidden="false" customHeight="false" outlineLevel="0" collapsed="false">
      <c r="B145" s="189"/>
      <c r="D145" s="174" t="s">
        <v>140</v>
      </c>
      <c r="E145" s="190"/>
      <c r="F145" s="191" t="s">
        <v>748</v>
      </c>
      <c r="H145" s="192" t="n">
        <v>9.828</v>
      </c>
      <c r="I145" s="193"/>
      <c r="L145" s="189"/>
      <c r="M145" s="194"/>
      <c r="N145" s="195"/>
      <c r="O145" s="195"/>
      <c r="P145" s="195"/>
      <c r="Q145" s="195"/>
      <c r="R145" s="195"/>
      <c r="S145" s="195"/>
      <c r="T145" s="196"/>
      <c r="AT145" s="190" t="s">
        <v>140</v>
      </c>
      <c r="AU145" s="190" t="s">
        <v>81</v>
      </c>
      <c r="AV145" s="188" t="s">
        <v>81</v>
      </c>
      <c r="AW145" s="188" t="s">
        <v>32</v>
      </c>
      <c r="AX145" s="188" t="s">
        <v>71</v>
      </c>
      <c r="AY145" s="190" t="s">
        <v>127</v>
      </c>
    </row>
    <row r="146" s="28" customFormat="true" ht="37.8" hidden="false" customHeight="true" outlineLevel="0" collapsed="false">
      <c r="A146" s="23"/>
      <c r="B146" s="160"/>
      <c r="C146" s="161" t="s">
        <v>218</v>
      </c>
      <c r="D146" s="161" t="s">
        <v>129</v>
      </c>
      <c r="E146" s="162" t="s">
        <v>266</v>
      </c>
      <c r="F146" s="163" t="s">
        <v>267</v>
      </c>
      <c r="G146" s="164" t="s">
        <v>132</v>
      </c>
      <c r="H146" s="165" t="n">
        <v>0</v>
      </c>
      <c r="I146" s="166"/>
      <c r="J146" s="167" t="n">
        <f aca="false">ROUND(I146*H146,2)</f>
        <v>0</v>
      </c>
      <c r="K146" s="163"/>
      <c r="L146" s="24"/>
      <c r="M146" s="168"/>
      <c r="N146" s="169" t="s">
        <v>42</v>
      </c>
      <c r="O146" s="56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R146" s="172" t="s">
        <v>134</v>
      </c>
      <c r="AT146" s="172" t="s">
        <v>129</v>
      </c>
      <c r="AU146" s="172" t="s">
        <v>81</v>
      </c>
      <c r="AY146" s="4" t="s">
        <v>127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4" t="s">
        <v>79</v>
      </c>
      <c r="BK146" s="173" t="n">
        <f aca="false">ROUND(I146*H146,2)</f>
        <v>0</v>
      </c>
      <c r="BL146" s="4" t="s">
        <v>134</v>
      </c>
      <c r="BM146" s="172" t="s">
        <v>749</v>
      </c>
    </row>
    <row r="147" s="28" customFormat="true" ht="12.8" hidden="false" customHeight="false" outlineLevel="0" collapsed="false">
      <c r="A147" s="23"/>
      <c r="B147" s="24"/>
      <c r="C147" s="23"/>
      <c r="D147" s="174" t="s">
        <v>136</v>
      </c>
      <c r="E147" s="23"/>
      <c r="F147" s="175" t="s">
        <v>267</v>
      </c>
      <c r="G147" s="23"/>
      <c r="H147" s="23"/>
      <c r="I147" s="176"/>
      <c r="J147" s="23"/>
      <c r="K147" s="23"/>
      <c r="L147" s="24"/>
      <c r="M147" s="177"/>
      <c r="N147" s="178"/>
      <c r="O147" s="56"/>
      <c r="P147" s="56"/>
      <c r="Q147" s="56"/>
      <c r="R147" s="56"/>
      <c r="S147" s="56"/>
      <c r="T147" s="57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T147" s="4" t="s">
        <v>136</v>
      </c>
      <c r="AU147" s="4" t="s">
        <v>81</v>
      </c>
    </row>
    <row r="148" s="180" customFormat="true" ht="12.8" hidden="false" customHeight="false" outlineLevel="0" collapsed="false">
      <c r="B148" s="181"/>
      <c r="D148" s="174" t="s">
        <v>140</v>
      </c>
      <c r="E148" s="182"/>
      <c r="F148" s="183" t="s">
        <v>258</v>
      </c>
      <c r="H148" s="182"/>
      <c r="I148" s="184"/>
      <c r="L148" s="181"/>
      <c r="M148" s="185"/>
      <c r="N148" s="186"/>
      <c r="O148" s="186"/>
      <c r="P148" s="186"/>
      <c r="Q148" s="186"/>
      <c r="R148" s="186"/>
      <c r="S148" s="186"/>
      <c r="T148" s="187"/>
      <c r="AT148" s="182" t="s">
        <v>140</v>
      </c>
      <c r="AU148" s="182" t="s">
        <v>81</v>
      </c>
      <c r="AV148" s="180" t="s">
        <v>79</v>
      </c>
      <c r="AW148" s="180" t="s">
        <v>32</v>
      </c>
      <c r="AX148" s="180" t="s">
        <v>71</v>
      </c>
      <c r="AY148" s="182" t="s">
        <v>127</v>
      </c>
    </row>
    <row r="149" s="188" customFormat="true" ht="12.8" hidden="false" customHeight="false" outlineLevel="0" collapsed="false">
      <c r="B149" s="189"/>
      <c r="D149" s="174" t="s">
        <v>140</v>
      </c>
      <c r="E149" s="190"/>
      <c r="F149" s="191" t="s">
        <v>750</v>
      </c>
      <c r="H149" s="192" t="n">
        <v>18.2</v>
      </c>
      <c r="I149" s="193"/>
      <c r="L149" s="189"/>
      <c r="M149" s="194"/>
      <c r="N149" s="195"/>
      <c r="O149" s="195"/>
      <c r="P149" s="195"/>
      <c r="Q149" s="195"/>
      <c r="R149" s="195"/>
      <c r="S149" s="195"/>
      <c r="T149" s="196"/>
      <c r="AT149" s="190" t="s">
        <v>140</v>
      </c>
      <c r="AU149" s="190" t="s">
        <v>81</v>
      </c>
      <c r="AV149" s="188" t="s">
        <v>81</v>
      </c>
      <c r="AW149" s="188" t="s">
        <v>32</v>
      </c>
      <c r="AX149" s="188" t="s">
        <v>71</v>
      </c>
      <c r="AY149" s="190" t="s">
        <v>127</v>
      </c>
    </row>
    <row r="150" s="28" customFormat="true" ht="16.5" hidden="false" customHeight="true" outlineLevel="0" collapsed="false">
      <c r="A150" s="23"/>
      <c r="B150" s="160"/>
      <c r="C150" s="197" t="s">
        <v>8</v>
      </c>
      <c r="D150" s="197" t="s">
        <v>224</v>
      </c>
      <c r="E150" s="198" t="s">
        <v>271</v>
      </c>
      <c r="F150" s="199" t="s">
        <v>272</v>
      </c>
      <c r="G150" s="200" t="s">
        <v>273</v>
      </c>
      <c r="H150" s="201" t="n">
        <v>0</v>
      </c>
      <c r="I150" s="202"/>
      <c r="J150" s="203" t="n">
        <f aca="false">ROUND(I150*H150,2)</f>
        <v>0</v>
      </c>
      <c r="K150" s="199" t="s">
        <v>133</v>
      </c>
      <c r="L150" s="204"/>
      <c r="M150" s="205"/>
      <c r="N150" s="206" t="s">
        <v>42</v>
      </c>
      <c r="O150" s="56"/>
      <c r="P150" s="170" t="n">
        <f aca="false">O150*H150</f>
        <v>0</v>
      </c>
      <c r="Q150" s="170" t="n">
        <v>0.001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72" t="s">
        <v>181</v>
      </c>
      <c r="AT150" s="172" t="s">
        <v>224</v>
      </c>
      <c r="AU150" s="172" t="s">
        <v>81</v>
      </c>
      <c r="AY150" s="4" t="s">
        <v>127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4" t="s">
        <v>79</v>
      </c>
      <c r="BK150" s="173" t="n">
        <f aca="false">ROUND(I150*H150,2)</f>
        <v>0</v>
      </c>
      <c r="BL150" s="4" t="s">
        <v>134</v>
      </c>
      <c r="BM150" s="172" t="s">
        <v>751</v>
      </c>
    </row>
    <row r="151" s="28" customFormat="true" ht="12.8" hidden="false" customHeight="false" outlineLevel="0" collapsed="false">
      <c r="A151" s="23"/>
      <c r="B151" s="24"/>
      <c r="C151" s="23"/>
      <c r="D151" s="174" t="s">
        <v>136</v>
      </c>
      <c r="E151" s="23"/>
      <c r="F151" s="175" t="s">
        <v>272</v>
      </c>
      <c r="G151" s="23"/>
      <c r="H151" s="23"/>
      <c r="I151" s="176"/>
      <c r="J151" s="23"/>
      <c r="K151" s="23"/>
      <c r="L151" s="24"/>
      <c r="M151" s="177"/>
      <c r="N151" s="178"/>
      <c r="O151" s="56"/>
      <c r="P151" s="56"/>
      <c r="Q151" s="56"/>
      <c r="R151" s="56"/>
      <c r="S151" s="56"/>
      <c r="T151" s="57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T151" s="4" t="s">
        <v>136</v>
      </c>
      <c r="AU151" s="4" t="s">
        <v>81</v>
      </c>
    </row>
    <row r="152" s="180" customFormat="true" ht="12.8" hidden="false" customHeight="false" outlineLevel="0" collapsed="false">
      <c r="B152" s="181"/>
      <c r="D152" s="174" t="s">
        <v>140</v>
      </c>
      <c r="E152" s="182"/>
      <c r="F152" s="183" t="s">
        <v>258</v>
      </c>
      <c r="H152" s="182"/>
      <c r="I152" s="184"/>
      <c r="L152" s="181"/>
      <c r="M152" s="185"/>
      <c r="N152" s="186"/>
      <c r="O152" s="186"/>
      <c r="P152" s="186"/>
      <c r="Q152" s="186"/>
      <c r="R152" s="186"/>
      <c r="S152" s="186"/>
      <c r="T152" s="187"/>
      <c r="AT152" s="182" t="s">
        <v>140</v>
      </c>
      <c r="AU152" s="182" t="s">
        <v>81</v>
      </c>
      <c r="AV152" s="180" t="s">
        <v>79</v>
      </c>
      <c r="AW152" s="180" t="s">
        <v>32</v>
      </c>
      <c r="AX152" s="180" t="s">
        <v>71</v>
      </c>
      <c r="AY152" s="182" t="s">
        <v>127</v>
      </c>
    </row>
    <row r="153" s="188" customFormat="true" ht="12.8" hidden="false" customHeight="false" outlineLevel="0" collapsed="false">
      <c r="B153" s="189"/>
      <c r="D153" s="174" t="s">
        <v>140</v>
      </c>
      <c r="E153" s="190"/>
      <c r="F153" s="191" t="s">
        <v>752</v>
      </c>
      <c r="H153" s="192" t="n">
        <v>0.546</v>
      </c>
      <c r="I153" s="193"/>
      <c r="L153" s="189"/>
      <c r="M153" s="194"/>
      <c r="N153" s="195"/>
      <c r="O153" s="195"/>
      <c r="P153" s="195"/>
      <c r="Q153" s="195"/>
      <c r="R153" s="195"/>
      <c r="S153" s="195"/>
      <c r="T153" s="196"/>
      <c r="AT153" s="190" t="s">
        <v>140</v>
      </c>
      <c r="AU153" s="190" t="s">
        <v>81</v>
      </c>
      <c r="AV153" s="188" t="s">
        <v>81</v>
      </c>
      <c r="AW153" s="188" t="s">
        <v>32</v>
      </c>
      <c r="AX153" s="188" t="s">
        <v>71</v>
      </c>
      <c r="AY153" s="190" t="s">
        <v>127</v>
      </c>
    </row>
    <row r="154" s="28" customFormat="true" ht="16.5" hidden="false" customHeight="true" outlineLevel="0" collapsed="false">
      <c r="A154" s="23"/>
      <c r="B154" s="160"/>
      <c r="C154" s="161" t="s">
        <v>230</v>
      </c>
      <c r="D154" s="161" t="s">
        <v>129</v>
      </c>
      <c r="E154" s="162" t="s">
        <v>277</v>
      </c>
      <c r="F154" s="163" t="s">
        <v>278</v>
      </c>
      <c r="G154" s="164" t="s">
        <v>132</v>
      </c>
      <c r="H154" s="165" t="n">
        <v>0</v>
      </c>
      <c r="I154" s="166"/>
      <c r="J154" s="167" t="n">
        <f aca="false">ROUND(I154*H154,2)</f>
        <v>0</v>
      </c>
      <c r="K154" s="163" t="s">
        <v>133</v>
      </c>
      <c r="L154" s="24"/>
      <c r="M154" s="168"/>
      <c r="N154" s="169" t="s">
        <v>42</v>
      </c>
      <c r="O154" s="56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72" t="s">
        <v>134</v>
      </c>
      <c r="AT154" s="172" t="s">
        <v>129</v>
      </c>
      <c r="AU154" s="172" t="s">
        <v>81</v>
      </c>
      <c r="AY154" s="4" t="s">
        <v>127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4" t="s">
        <v>79</v>
      </c>
      <c r="BK154" s="173" t="n">
        <f aca="false">ROUND(I154*H154,2)</f>
        <v>0</v>
      </c>
      <c r="BL154" s="4" t="s">
        <v>134</v>
      </c>
      <c r="BM154" s="172" t="s">
        <v>753</v>
      </c>
    </row>
    <row r="155" s="28" customFormat="true" ht="12.8" hidden="false" customHeight="false" outlineLevel="0" collapsed="false">
      <c r="A155" s="23"/>
      <c r="B155" s="24"/>
      <c r="C155" s="23"/>
      <c r="D155" s="174" t="s">
        <v>136</v>
      </c>
      <c r="E155" s="23"/>
      <c r="F155" s="175" t="s">
        <v>280</v>
      </c>
      <c r="G155" s="23"/>
      <c r="H155" s="23"/>
      <c r="I155" s="176"/>
      <c r="J155" s="23"/>
      <c r="K155" s="23"/>
      <c r="L155" s="24"/>
      <c r="M155" s="177"/>
      <c r="N155" s="178"/>
      <c r="O155" s="56"/>
      <c r="P155" s="56"/>
      <c r="Q155" s="56"/>
      <c r="R155" s="56"/>
      <c r="S155" s="56"/>
      <c r="T155" s="57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T155" s="4" t="s">
        <v>136</v>
      </c>
      <c r="AU155" s="4" t="s">
        <v>81</v>
      </c>
    </row>
    <row r="156" s="180" customFormat="true" ht="12.8" hidden="false" customHeight="false" outlineLevel="0" collapsed="false">
      <c r="B156" s="181"/>
      <c r="D156" s="174" t="s">
        <v>140</v>
      </c>
      <c r="E156" s="182"/>
      <c r="F156" s="183" t="s">
        <v>281</v>
      </c>
      <c r="H156" s="182"/>
      <c r="I156" s="184"/>
      <c r="L156" s="181"/>
      <c r="M156" s="185"/>
      <c r="N156" s="186"/>
      <c r="O156" s="186"/>
      <c r="P156" s="186"/>
      <c r="Q156" s="186"/>
      <c r="R156" s="186"/>
      <c r="S156" s="186"/>
      <c r="T156" s="187"/>
      <c r="AT156" s="182" t="s">
        <v>140</v>
      </c>
      <c r="AU156" s="182" t="s">
        <v>81</v>
      </c>
      <c r="AV156" s="180" t="s">
        <v>79</v>
      </c>
      <c r="AW156" s="180" t="s">
        <v>32</v>
      </c>
      <c r="AX156" s="180" t="s">
        <v>71</v>
      </c>
      <c r="AY156" s="182" t="s">
        <v>127</v>
      </c>
    </row>
    <row r="157" s="188" customFormat="true" ht="12.8" hidden="false" customHeight="false" outlineLevel="0" collapsed="false">
      <c r="B157" s="189"/>
      <c r="D157" s="174" t="s">
        <v>140</v>
      </c>
      <c r="E157" s="190"/>
      <c r="F157" s="191" t="s">
        <v>754</v>
      </c>
      <c r="H157" s="192" t="n">
        <v>18.2</v>
      </c>
      <c r="I157" s="193"/>
      <c r="L157" s="189"/>
      <c r="M157" s="194"/>
      <c r="N157" s="195"/>
      <c r="O157" s="195"/>
      <c r="P157" s="195"/>
      <c r="Q157" s="195"/>
      <c r="R157" s="195"/>
      <c r="S157" s="195"/>
      <c r="T157" s="196"/>
      <c r="AT157" s="190" t="s">
        <v>140</v>
      </c>
      <c r="AU157" s="190" t="s">
        <v>81</v>
      </c>
      <c r="AV157" s="188" t="s">
        <v>81</v>
      </c>
      <c r="AW157" s="188" t="s">
        <v>32</v>
      </c>
      <c r="AX157" s="188" t="s">
        <v>71</v>
      </c>
      <c r="AY157" s="190" t="s">
        <v>127</v>
      </c>
    </row>
    <row r="158" s="146" customFormat="true" ht="22.8" hidden="false" customHeight="true" outlineLevel="0" collapsed="false">
      <c r="B158" s="147"/>
      <c r="D158" s="148" t="s">
        <v>70</v>
      </c>
      <c r="E158" s="158" t="s">
        <v>81</v>
      </c>
      <c r="F158" s="158" t="s">
        <v>301</v>
      </c>
      <c r="I158" s="150"/>
      <c r="J158" s="159" t="n">
        <f aca="false">BK158</f>
        <v>0</v>
      </c>
      <c r="L158" s="147"/>
      <c r="M158" s="152"/>
      <c r="N158" s="153"/>
      <c r="O158" s="153"/>
      <c r="P158" s="154" t="n">
        <f aca="false">SUM(P159:P165)</f>
        <v>0</v>
      </c>
      <c r="Q158" s="153"/>
      <c r="R158" s="154" t="n">
        <f aca="false">SUM(R159:R165)</f>
        <v>0</v>
      </c>
      <c r="S158" s="153"/>
      <c r="T158" s="155" t="n">
        <f aca="false">SUM(T159:T165)</f>
        <v>0</v>
      </c>
      <c r="AR158" s="148" t="s">
        <v>79</v>
      </c>
      <c r="AT158" s="156" t="s">
        <v>70</v>
      </c>
      <c r="AU158" s="156" t="s">
        <v>79</v>
      </c>
      <c r="AY158" s="148" t="s">
        <v>127</v>
      </c>
      <c r="BK158" s="157" t="n">
        <f aca="false">SUM(BK159:BK165)</f>
        <v>0</v>
      </c>
    </row>
    <row r="159" s="28" customFormat="true" ht="16.5" hidden="false" customHeight="true" outlineLevel="0" collapsed="false">
      <c r="A159" s="23"/>
      <c r="B159" s="160"/>
      <c r="C159" s="161" t="s">
        <v>235</v>
      </c>
      <c r="D159" s="161" t="s">
        <v>129</v>
      </c>
      <c r="E159" s="162" t="s">
        <v>755</v>
      </c>
      <c r="F159" s="163" t="s">
        <v>756</v>
      </c>
      <c r="G159" s="164" t="s">
        <v>132</v>
      </c>
      <c r="H159" s="165" t="n">
        <v>0</v>
      </c>
      <c r="I159" s="166"/>
      <c r="J159" s="167" t="n">
        <f aca="false">ROUND(I159*H159,2)</f>
        <v>0</v>
      </c>
      <c r="K159" s="163" t="s">
        <v>133</v>
      </c>
      <c r="L159" s="24"/>
      <c r="M159" s="168"/>
      <c r="N159" s="169" t="s">
        <v>42</v>
      </c>
      <c r="O159" s="56"/>
      <c r="P159" s="170" t="n">
        <f aca="false">O159*H159</f>
        <v>0</v>
      </c>
      <c r="Q159" s="170" t="n">
        <v>0.0001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72" t="s">
        <v>134</v>
      </c>
      <c r="AT159" s="172" t="s">
        <v>129</v>
      </c>
      <c r="AU159" s="172" t="s">
        <v>81</v>
      </c>
      <c r="AY159" s="4" t="s">
        <v>127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4" t="s">
        <v>79</v>
      </c>
      <c r="BK159" s="173" t="n">
        <f aca="false">ROUND(I159*H159,2)</f>
        <v>0</v>
      </c>
      <c r="BL159" s="4" t="s">
        <v>134</v>
      </c>
      <c r="BM159" s="172" t="s">
        <v>757</v>
      </c>
    </row>
    <row r="160" s="28" customFormat="true" ht="12.8" hidden="false" customHeight="false" outlineLevel="0" collapsed="false">
      <c r="A160" s="23"/>
      <c r="B160" s="24"/>
      <c r="C160" s="23"/>
      <c r="D160" s="174" t="s">
        <v>136</v>
      </c>
      <c r="E160" s="23"/>
      <c r="F160" s="175" t="s">
        <v>758</v>
      </c>
      <c r="G160" s="23"/>
      <c r="H160" s="23"/>
      <c r="I160" s="176"/>
      <c r="J160" s="23"/>
      <c r="K160" s="23"/>
      <c r="L160" s="24"/>
      <c r="M160" s="177"/>
      <c r="N160" s="178"/>
      <c r="O160" s="56"/>
      <c r="P160" s="56"/>
      <c r="Q160" s="56"/>
      <c r="R160" s="56"/>
      <c r="S160" s="56"/>
      <c r="T160" s="57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T160" s="4" t="s">
        <v>136</v>
      </c>
      <c r="AU160" s="4" t="s">
        <v>81</v>
      </c>
    </row>
    <row r="161" s="180" customFormat="true" ht="12.8" hidden="false" customHeight="false" outlineLevel="0" collapsed="false">
      <c r="B161" s="181"/>
      <c r="D161" s="174" t="s">
        <v>140</v>
      </c>
      <c r="E161" s="182"/>
      <c r="F161" s="183" t="s">
        <v>726</v>
      </c>
      <c r="H161" s="182"/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140</v>
      </c>
      <c r="AU161" s="182" t="s">
        <v>81</v>
      </c>
      <c r="AV161" s="180" t="s">
        <v>79</v>
      </c>
      <c r="AW161" s="180" t="s">
        <v>32</v>
      </c>
      <c r="AX161" s="180" t="s">
        <v>71</v>
      </c>
      <c r="AY161" s="182" t="s">
        <v>127</v>
      </c>
    </row>
    <row r="162" s="188" customFormat="true" ht="12.8" hidden="false" customHeight="false" outlineLevel="0" collapsed="false">
      <c r="B162" s="189"/>
      <c r="D162" s="174" t="s">
        <v>140</v>
      </c>
      <c r="E162" s="190"/>
      <c r="F162" s="191" t="s">
        <v>759</v>
      </c>
      <c r="H162" s="192" t="n">
        <v>60</v>
      </c>
      <c r="I162" s="193"/>
      <c r="L162" s="189"/>
      <c r="M162" s="194"/>
      <c r="N162" s="195"/>
      <c r="O162" s="195"/>
      <c r="P162" s="195"/>
      <c r="Q162" s="195"/>
      <c r="R162" s="195"/>
      <c r="S162" s="195"/>
      <c r="T162" s="196"/>
      <c r="AT162" s="190" t="s">
        <v>140</v>
      </c>
      <c r="AU162" s="190" t="s">
        <v>81</v>
      </c>
      <c r="AV162" s="188" t="s">
        <v>81</v>
      </c>
      <c r="AW162" s="188" t="s">
        <v>32</v>
      </c>
      <c r="AX162" s="188" t="s">
        <v>71</v>
      </c>
      <c r="AY162" s="190" t="s">
        <v>127</v>
      </c>
    </row>
    <row r="163" s="28" customFormat="true" ht="16.5" hidden="false" customHeight="true" outlineLevel="0" collapsed="false">
      <c r="A163" s="23"/>
      <c r="B163" s="160"/>
      <c r="C163" s="197" t="s">
        <v>241</v>
      </c>
      <c r="D163" s="197" t="s">
        <v>224</v>
      </c>
      <c r="E163" s="198" t="s">
        <v>760</v>
      </c>
      <c r="F163" s="199" t="s">
        <v>761</v>
      </c>
      <c r="G163" s="200" t="s">
        <v>132</v>
      </c>
      <c r="H163" s="201" t="n">
        <v>0</v>
      </c>
      <c r="I163" s="202"/>
      <c r="J163" s="203" t="n">
        <f aca="false">ROUND(I163*H163,2)</f>
        <v>0</v>
      </c>
      <c r="K163" s="199" t="s">
        <v>133</v>
      </c>
      <c r="L163" s="204"/>
      <c r="M163" s="205"/>
      <c r="N163" s="206" t="s">
        <v>42</v>
      </c>
      <c r="O163" s="56"/>
      <c r="P163" s="170" t="n">
        <f aca="false">O163*H163</f>
        <v>0</v>
      </c>
      <c r="Q163" s="170" t="n">
        <v>0.00023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72" t="s">
        <v>181</v>
      </c>
      <c r="AT163" s="172" t="s">
        <v>224</v>
      </c>
      <c r="AU163" s="172" t="s">
        <v>81</v>
      </c>
      <c r="AY163" s="4" t="s">
        <v>127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4" t="s">
        <v>79</v>
      </c>
      <c r="BK163" s="173" t="n">
        <f aca="false">ROUND(I163*H163,2)</f>
        <v>0</v>
      </c>
      <c r="BL163" s="4" t="s">
        <v>134</v>
      </c>
      <c r="BM163" s="172" t="s">
        <v>762</v>
      </c>
    </row>
    <row r="164" s="28" customFormat="true" ht="12.8" hidden="false" customHeight="false" outlineLevel="0" collapsed="false">
      <c r="A164" s="23"/>
      <c r="B164" s="24"/>
      <c r="C164" s="23"/>
      <c r="D164" s="174" t="s">
        <v>136</v>
      </c>
      <c r="E164" s="23"/>
      <c r="F164" s="175" t="s">
        <v>761</v>
      </c>
      <c r="G164" s="23"/>
      <c r="H164" s="23"/>
      <c r="I164" s="176"/>
      <c r="J164" s="23"/>
      <c r="K164" s="23"/>
      <c r="L164" s="24"/>
      <c r="M164" s="177"/>
      <c r="N164" s="178"/>
      <c r="O164" s="56"/>
      <c r="P164" s="56"/>
      <c r="Q164" s="56"/>
      <c r="R164" s="56"/>
      <c r="S164" s="56"/>
      <c r="T164" s="57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T164" s="4" t="s">
        <v>136</v>
      </c>
      <c r="AU164" s="4" t="s">
        <v>81</v>
      </c>
    </row>
    <row r="165" s="188" customFormat="true" ht="12.8" hidden="false" customHeight="false" outlineLevel="0" collapsed="false">
      <c r="B165" s="189"/>
      <c r="D165" s="174" t="s">
        <v>140</v>
      </c>
      <c r="F165" s="191" t="s">
        <v>763</v>
      </c>
      <c r="H165" s="192" t="n">
        <v>69</v>
      </c>
      <c r="I165" s="193"/>
      <c r="L165" s="189"/>
      <c r="M165" s="194"/>
      <c r="N165" s="195"/>
      <c r="O165" s="195"/>
      <c r="P165" s="195"/>
      <c r="Q165" s="195"/>
      <c r="R165" s="195"/>
      <c r="S165" s="195"/>
      <c r="T165" s="196"/>
      <c r="AT165" s="190" t="s">
        <v>140</v>
      </c>
      <c r="AU165" s="190" t="s">
        <v>81</v>
      </c>
      <c r="AV165" s="188" t="s">
        <v>81</v>
      </c>
      <c r="AW165" s="188" t="s">
        <v>3</v>
      </c>
      <c r="AX165" s="188" t="s">
        <v>79</v>
      </c>
      <c r="AY165" s="190" t="s">
        <v>127</v>
      </c>
    </row>
    <row r="166" s="146" customFormat="true" ht="22.8" hidden="false" customHeight="true" outlineLevel="0" collapsed="false">
      <c r="B166" s="147"/>
      <c r="D166" s="148" t="s">
        <v>70</v>
      </c>
      <c r="E166" s="158" t="s">
        <v>134</v>
      </c>
      <c r="F166" s="158" t="s">
        <v>354</v>
      </c>
      <c r="I166" s="150"/>
      <c r="J166" s="159" t="n">
        <f aca="false">BK166</f>
        <v>0</v>
      </c>
      <c r="L166" s="147"/>
      <c r="M166" s="152"/>
      <c r="N166" s="153"/>
      <c r="O166" s="153"/>
      <c r="P166" s="154" t="n">
        <f aca="false">SUM(P167:P174)</f>
        <v>0</v>
      </c>
      <c r="Q166" s="153"/>
      <c r="R166" s="154" t="n">
        <f aca="false">SUM(R167:R174)</f>
        <v>0</v>
      </c>
      <c r="S166" s="153"/>
      <c r="T166" s="155" t="n">
        <f aca="false">SUM(T167:T174)</f>
        <v>0</v>
      </c>
      <c r="AR166" s="148" t="s">
        <v>79</v>
      </c>
      <c r="AT166" s="156" t="s">
        <v>70</v>
      </c>
      <c r="AU166" s="156" t="s">
        <v>79</v>
      </c>
      <c r="AY166" s="148" t="s">
        <v>127</v>
      </c>
      <c r="BK166" s="157" t="n">
        <f aca="false">SUM(BK167:BK174)</f>
        <v>0</v>
      </c>
    </row>
    <row r="167" s="28" customFormat="true" ht="16.5" hidden="false" customHeight="true" outlineLevel="0" collapsed="false">
      <c r="A167" s="23"/>
      <c r="B167" s="160"/>
      <c r="C167" s="161" t="s">
        <v>247</v>
      </c>
      <c r="D167" s="161" t="s">
        <v>129</v>
      </c>
      <c r="E167" s="162" t="s">
        <v>764</v>
      </c>
      <c r="F167" s="163" t="s">
        <v>765</v>
      </c>
      <c r="G167" s="164" t="s">
        <v>176</v>
      </c>
      <c r="H167" s="165" t="n">
        <v>0</v>
      </c>
      <c r="I167" s="166"/>
      <c r="J167" s="167" t="n">
        <f aca="false">ROUND(I167*H167,2)</f>
        <v>0</v>
      </c>
      <c r="K167" s="163" t="s">
        <v>133</v>
      </c>
      <c r="L167" s="24"/>
      <c r="M167" s="168"/>
      <c r="N167" s="169" t="s">
        <v>42</v>
      </c>
      <c r="O167" s="56"/>
      <c r="P167" s="170" t="n">
        <f aca="false">O167*H167</f>
        <v>0</v>
      </c>
      <c r="Q167" s="170" t="n">
        <v>2.234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72" t="s">
        <v>134</v>
      </c>
      <c r="AT167" s="172" t="s">
        <v>129</v>
      </c>
      <c r="AU167" s="172" t="s">
        <v>81</v>
      </c>
      <c r="AY167" s="4" t="s">
        <v>127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4" t="s">
        <v>79</v>
      </c>
      <c r="BK167" s="173" t="n">
        <f aca="false">ROUND(I167*H167,2)</f>
        <v>0</v>
      </c>
      <c r="BL167" s="4" t="s">
        <v>134</v>
      </c>
      <c r="BM167" s="172" t="s">
        <v>766</v>
      </c>
    </row>
    <row r="168" s="28" customFormat="true" ht="12.8" hidden="false" customHeight="false" outlineLevel="0" collapsed="false">
      <c r="A168" s="23"/>
      <c r="B168" s="24"/>
      <c r="C168" s="23"/>
      <c r="D168" s="174" t="s">
        <v>136</v>
      </c>
      <c r="E168" s="23"/>
      <c r="F168" s="175" t="s">
        <v>767</v>
      </c>
      <c r="G168" s="23"/>
      <c r="H168" s="23"/>
      <c r="I168" s="176"/>
      <c r="J168" s="23"/>
      <c r="K168" s="23"/>
      <c r="L168" s="24"/>
      <c r="M168" s="177"/>
      <c r="N168" s="178"/>
      <c r="O168" s="56"/>
      <c r="P168" s="56"/>
      <c r="Q168" s="56"/>
      <c r="R168" s="56"/>
      <c r="S168" s="56"/>
      <c r="T168" s="57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T168" s="4" t="s">
        <v>136</v>
      </c>
      <c r="AU168" s="4" t="s">
        <v>81</v>
      </c>
    </row>
    <row r="169" s="180" customFormat="true" ht="12.8" hidden="false" customHeight="false" outlineLevel="0" collapsed="false">
      <c r="B169" s="181"/>
      <c r="D169" s="174" t="s">
        <v>140</v>
      </c>
      <c r="E169" s="182"/>
      <c r="F169" s="183" t="s">
        <v>768</v>
      </c>
      <c r="H169" s="182"/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140</v>
      </c>
      <c r="AU169" s="182" t="s">
        <v>81</v>
      </c>
      <c r="AV169" s="180" t="s">
        <v>79</v>
      </c>
      <c r="AW169" s="180" t="s">
        <v>32</v>
      </c>
      <c r="AX169" s="180" t="s">
        <v>71</v>
      </c>
      <c r="AY169" s="182" t="s">
        <v>127</v>
      </c>
    </row>
    <row r="170" s="188" customFormat="true" ht="12.8" hidden="false" customHeight="false" outlineLevel="0" collapsed="false">
      <c r="B170" s="189"/>
      <c r="D170" s="174" t="s">
        <v>140</v>
      </c>
      <c r="E170" s="190"/>
      <c r="F170" s="191" t="s">
        <v>769</v>
      </c>
      <c r="H170" s="192" t="n">
        <v>0.1</v>
      </c>
      <c r="I170" s="193"/>
      <c r="L170" s="189"/>
      <c r="M170" s="194"/>
      <c r="N170" s="195"/>
      <c r="O170" s="195"/>
      <c r="P170" s="195"/>
      <c r="Q170" s="195"/>
      <c r="R170" s="195"/>
      <c r="S170" s="195"/>
      <c r="T170" s="196"/>
      <c r="AT170" s="190" t="s">
        <v>140</v>
      </c>
      <c r="AU170" s="190" t="s">
        <v>81</v>
      </c>
      <c r="AV170" s="188" t="s">
        <v>81</v>
      </c>
      <c r="AW170" s="188" t="s">
        <v>32</v>
      </c>
      <c r="AX170" s="188" t="s">
        <v>71</v>
      </c>
      <c r="AY170" s="190" t="s">
        <v>127</v>
      </c>
    </row>
    <row r="171" s="28" customFormat="true" ht="16.5" hidden="false" customHeight="true" outlineLevel="0" collapsed="false">
      <c r="A171" s="23"/>
      <c r="B171" s="160"/>
      <c r="C171" s="161" t="s">
        <v>253</v>
      </c>
      <c r="D171" s="161" t="s">
        <v>129</v>
      </c>
      <c r="E171" s="162" t="s">
        <v>770</v>
      </c>
      <c r="F171" s="163" t="s">
        <v>771</v>
      </c>
      <c r="G171" s="164" t="s">
        <v>176</v>
      </c>
      <c r="H171" s="165" t="n">
        <v>0</v>
      </c>
      <c r="I171" s="166"/>
      <c r="J171" s="167" t="n">
        <f aca="false">ROUND(I171*H171,2)</f>
        <v>0</v>
      </c>
      <c r="K171" s="163" t="s">
        <v>133</v>
      </c>
      <c r="L171" s="24"/>
      <c r="M171" s="168"/>
      <c r="N171" s="169" t="s">
        <v>42</v>
      </c>
      <c r="O171" s="56"/>
      <c r="P171" s="170" t="n">
        <f aca="false">O171*H171</f>
        <v>0</v>
      </c>
      <c r="Q171" s="170" t="n">
        <v>1.89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72" t="s">
        <v>134</v>
      </c>
      <c r="AT171" s="172" t="s">
        <v>129</v>
      </c>
      <c r="AU171" s="172" t="s">
        <v>81</v>
      </c>
      <c r="AY171" s="4" t="s">
        <v>127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4" t="s">
        <v>79</v>
      </c>
      <c r="BK171" s="173" t="n">
        <f aca="false">ROUND(I171*H171,2)</f>
        <v>0</v>
      </c>
      <c r="BL171" s="4" t="s">
        <v>134</v>
      </c>
      <c r="BM171" s="172" t="s">
        <v>772</v>
      </c>
    </row>
    <row r="172" s="28" customFormat="true" ht="12.8" hidden="false" customHeight="false" outlineLevel="0" collapsed="false">
      <c r="A172" s="23"/>
      <c r="B172" s="24"/>
      <c r="C172" s="23"/>
      <c r="D172" s="174" t="s">
        <v>136</v>
      </c>
      <c r="E172" s="23"/>
      <c r="F172" s="175" t="s">
        <v>773</v>
      </c>
      <c r="G172" s="23"/>
      <c r="H172" s="23"/>
      <c r="I172" s="176"/>
      <c r="J172" s="23"/>
      <c r="K172" s="23"/>
      <c r="L172" s="24"/>
      <c r="M172" s="177"/>
      <c r="N172" s="178"/>
      <c r="O172" s="56"/>
      <c r="P172" s="56"/>
      <c r="Q172" s="56"/>
      <c r="R172" s="56"/>
      <c r="S172" s="56"/>
      <c r="T172" s="57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T172" s="4" t="s">
        <v>136</v>
      </c>
      <c r="AU172" s="4" t="s">
        <v>81</v>
      </c>
    </row>
    <row r="173" s="180" customFormat="true" ht="12.8" hidden="false" customHeight="false" outlineLevel="0" collapsed="false">
      <c r="B173" s="181"/>
      <c r="D173" s="174" t="s">
        <v>140</v>
      </c>
      <c r="E173" s="182"/>
      <c r="F173" s="183" t="s">
        <v>726</v>
      </c>
      <c r="H173" s="182"/>
      <c r="I173" s="184"/>
      <c r="L173" s="181"/>
      <c r="M173" s="185"/>
      <c r="N173" s="186"/>
      <c r="O173" s="186"/>
      <c r="P173" s="186"/>
      <c r="Q173" s="186"/>
      <c r="R173" s="186"/>
      <c r="S173" s="186"/>
      <c r="T173" s="187"/>
      <c r="AT173" s="182" t="s">
        <v>140</v>
      </c>
      <c r="AU173" s="182" t="s">
        <v>81</v>
      </c>
      <c r="AV173" s="180" t="s">
        <v>79</v>
      </c>
      <c r="AW173" s="180" t="s">
        <v>32</v>
      </c>
      <c r="AX173" s="180" t="s">
        <v>71</v>
      </c>
      <c r="AY173" s="182" t="s">
        <v>127</v>
      </c>
    </row>
    <row r="174" s="188" customFormat="true" ht="12.8" hidden="false" customHeight="false" outlineLevel="0" collapsed="false">
      <c r="B174" s="189"/>
      <c r="D174" s="174" t="s">
        <v>140</v>
      </c>
      <c r="E174" s="190"/>
      <c r="F174" s="191" t="s">
        <v>774</v>
      </c>
      <c r="H174" s="192" t="n">
        <v>1.68</v>
      </c>
      <c r="I174" s="193"/>
      <c r="L174" s="189"/>
      <c r="M174" s="194"/>
      <c r="N174" s="195"/>
      <c r="O174" s="195"/>
      <c r="P174" s="195"/>
      <c r="Q174" s="195"/>
      <c r="R174" s="195"/>
      <c r="S174" s="195"/>
      <c r="T174" s="196"/>
      <c r="AT174" s="190" t="s">
        <v>140</v>
      </c>
      <c r="AU174" s="190" t="s">
        <v>81</v>
      </c>
      <c r="AV174" s="188" t="s">
        <v>81</v>
      </c>
      <c r="AW174" s="188" t="s">
        <v>32</v>
      </c>
      <c r="AX174" s="188" t="s">
        <v>71</v>
      </c>
      <c r="AY174" s="190" t="s">
        <v>127</v>
      </c>
    </row>
    <row r="175" s="146" customFormat="true" ht="22.8" hidden="false" customHeight="true" outlineLevel="0" collapsed="false">
      <c r="B175" s="147"/>
      <c r="D175" s="148" t="s">
        <v>70</v>
      </c>
      <c r="E175" s="158" t="s">
        <v>181</v>
      </c>
      <c r="F175" s="158" t="s">
        <v>775</v>
      </c>
      <c r="I175" s="150"/>
      <c r="J175" s="159" t="n">
        <f aca="false">BK175</f>
        <v>0</v>
      </c>
      <c r="L175" s="147"/>
      <c r="M175" s="152"/>
      <c r="N175" s="153"/>
      <c r="O175" s="153"/>
      <c r="P175" s="154" t="n">
        <f aca="false">SUM(P176:P197)</f>
        <v>0</v>
      </c>
      <c r="Q175" s="153"/>
      <c r="R175" s="154" t="n">
        <f aca="false">SUM(R176:R197)</f>
        <v>0</v>
      </c>
      <c r="S175" s="153"/>
      <c r="T175" s="155" t="n">
        <f aca="false">SUM(T176:T197)</f>
        <v>0</v>
      </c>
      <c r="AR175" s="148" t="s">
        <v>79</v>
      </c>
      <c r="AT175" s="156" t="s">
        <v>70</v>
      </c>
      <c r="AU175" s="156" t="s">
        <v>79</v>
      </c>
      <c r="AY175" s="148" t="s">
        <v>127</v>
      </c>
      <c r="BK175" s="157" t="n">
        <f aca="false">SUM(BK176:BK197)</f>
        <v>0</v>
      </c>
    </row>
    <row r="176" s="28" customFormat="true" ht="16.5" hidden="false" customHeight="true" outlineLevel="0" collapsed="false">
      <c r="A176" s="23"/>
      <c r="B176" s="160"/>
      <c r="C176" s="161" t="s">
        <v>7</v>
      </c>
      <c r="D176" s="161" t="s">
        <v>129</v>
      </c>
      <c r="E176" s="162" t="s">
        <v>776</v>
      </c>
      <c r="F176" s="163" t="s">
        <v>777</v>
      </c>
      <c r="G176" s="164" t="s">
        <v>162</v>
      </c>
      <c r="H176" s="165" t="n">
        <v>0</v>
      </c>
      <c r="I176" s="166"/>
      <c r="J176" s="167" t="n">
        <f aca="false">ROUND(I176*H176,2)</f>
        <v>0</v>
      </c>
      <c r="K176" s="163" t="s">
        <v>133</v>
      </c>
      <c r="L176" s="24"/>
      <c r="M176" s="168"/>
      <c r="N176" s="169" t="s">
        <v>42</v>
      </c>
      <c r="O176" s="56"/>
      <c r="P176" s="170" t="n">
        <f aca="false">O176*H176</f>
        <v>0</v>
      </c>
      <c r="Q176" s="170" t="n">
        <v>1E-005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172" t="s">
        <v>134</v>
      </c>
      <c r="AT176" s="172" t="s">
        <v>129</v>
      </c>
      <c r="AU176" s="172" t="s">
        <v>81</v>
      </c>
      <c r="AY176" s="4" t="s">
        <v>127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4" t="s">
        <v>79</v>
      </c>
      <c r="BK176" s="173" t="n">
        <f aca="false">ROUND(I176*H176,2)</f>
        <v>0</v>
      </c>
      <c r="BL176" s="4" t="s">
        <v>134</v>
      </c>
      <c r="BM176" s="172" t="s">
        <v>778</v>
      </c>
    </row>
    <row r="177" s="28" customFormat="true" ht="12.8" hidden="false" customHeight="false" outlineLevel="0" collapsed="false">
      <c r="A177" s="23"/>
      <c r="B177" s="24"/>
      <c r="C177" s="23"/>
      <c r="D177" s="174" t="s">
        <v>136</v>
      </c>
      <c r="E177" s="23"/>
      <c r="F177" s="175" t="s">
        <v>779</v>
      </c>
      <c r="G177" s="23"/>
      <c r="H177" s="23"/>
      <c r="I177" s="176"/>
      <c r="J177" s="23"/>
      <c r="K177" s="23"/>
      <c r="L177" s="24"/>
      <c r="M177" s="177"/>
      <c r="N177" s="178"/>
      <c r="O177" s="56"/>
      <c r="P177" s="56"/>
      <c r="Q177" s="56"/>
      <c r="R177" s="56"/>
      <c r="S177" s="56"/>
      <c r="T177" s="57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T177" s="4" t="s">
        <v>136</v>
      </c>
      <c r="AU177" s="4" t="s">
        <v>81</v>
      </c>
    </row>
    <row r="178" s="28" customFormat="true" ht="12.8" hidden="false" customHeight="false" outlineLevel="0" collapsed="false">
      <c r="A178" s="23"/>
      <c r="B178" s="24"/>
      <c r="C178" s="23"/>
      <c r="D178" s="174" t="s">
        <v>138</v>
      </c>
      <c r="E178" s="23"/>
      <c r="F178" s="179" t="s">
        <v>780</v>
      </c>
      <c r="G178" s="23"/>
      <c r="H178" s="23"/>
      <c r="I178" s="176"/>
      <c r="J178" s="23"/>
      <c r="K178" s="23"/>
      <c r="L178" s="24"/>
      <c r="M178" s="177"/>
      <c r="N178" s="178"/>
      <c r="O178" s="56"/>
      <c r="P178" s="56"/>
      <c r="Q178" s="56"/>
      <c r="R178" s="56"/>
      <c r="S178" s="56"/>
      <c r="T178" s="57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T178" s="4" t="s">
        <v>138</v>
      </c>
      <c r="AU178" s="4" t="s">
        <v>81</v>
      </c>
    </row>
    <row r="179" s="180" customFormat="true" ht="12.8" hidden="false" customHeight="false" outlineLevel="0" collapsed="false">
      <c r="B179" s="181"/>
      <c r="D179" s="174" t="s">
        <v>140</v>
      </c>
      <c r="E179" s="182"/>
      <c r="F179" s="183" t="s">
        <v>781</v>
      </c>
      <c r="H179" s="182"/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140</v>
      </c>
      <c r="AU179" s="182" t="s">
        <v>81</v>
      </c>
      <c r="AV179" s="180" t="s">
        <v>79</v>
      </c>
      <c r="AW179" s="180" t="s">
        <v>32</v>
      </c>
      <c r="AX179" s="180" t="s">
        <v>71</v>
      </c>
      <c r="AY179" s="182" t="s">
        <v>127</v>
      </c>
    </row>
    <row r="180" s="188" customFormat="true" ht="12.8" hidden="false" customHeight="false" outlineLevel="0" collapsed="false">
      <c r="B180" s="189"/>
      <c r="D180" s="174" t="s">
        <v>140</v>
      </c>
      <c r="E180" s="190"/>
      <c r="F180" s="191" t="s">
        <v>782</v>
      </c>
      <c r="H180" s="192" t="n">
        <v>2.2</v>
      </c>
      <c r="I180" s="193"/>
      <c r="L180" s="189"/>
      <c r="M180" s="194"/>
      <c r="N180" s="195"/>
      <c r="O180" s="195"/>
      <c r="P180" s="195"/>
      <c r="Q180" s="195"/>
      <c r="R180" s="195"/>
      <c r="S180" s="195"/>
      <c r="T180" s="196"/>
      <c r="AT180" s="190" t="s">
        <v>140</v>
      </c>
      <c r="AU180" s="190" t="s">
        <v>81</v>
      </c>
      <c r="AV180" s="188" t="s">
        <v>81</v>
      </c>
      <c r="AW180" s="188" t="s">
        <v>32</v>
      </c>
      <c r="AX180" s="188" t="s">
        <v>71</v>
      </c>
      <c r="AY180" s="190" t="s">
        <v>127</v>
      </c>
    </row>
    <row r="181" s="28" customFormat="true" ht="16.5" hidden="false" customHeight="true" outlineLevel="0" collapsed="false">
      <c r="A181" s="23"/>
      <c r="B181" s="160"/>
      <c r="C181" s="197" t="s">
        <v>265</v>
      </c>
      <c r="D181" s="197" t="s">
        <v>224</v>
      </c>
      <c r="E181" s="198" t="s">
        <v>783</v>
      </c>
      <c r="F181" s="199" t="s">
        <v>784</v>
      </c>
      <c r="G181" s="200" t="s">
        <v>162</v>
      </c>
      <c r="H181" s="201" t="n">
        <v>0</v>
      </c>
      <c r="I181" s="202"/>
      <c r="J181" s="203" t="n">
        <f aca="false">ROUND(I181*H181,2)</f>
        <v>0</v>
      </c>
      <c r="K181" s="199" t="s">
        <v>133</v>
      </c>
      <c r="L181" s="204"/>
      <c r="M181" s="205"/>
      <c r="N181" s="206" t="s">
        <v>42</v>
      </c>
      <c r="O181" s="56"/>
      <c r="P181" s="170" t="n">
        <f aca="false">O181*H181</f>
        <v>0</v>
      </c>
      <c r="Q181" s="170" t="n">
        <v>0.0014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72" t="s">
        <v>181</v>
      </c>
      <c r="AT181" s="172" t="s">
        <v>224</v>
      </c>
      <c r="AU181" s="172" t="s">
        <v>81</v>
      </c>
      <c r="AY181" s="4" t="s">
        <v>127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4" t="s">
        <v>79</v>
      </c>
      <c r="BK181" s="173" t="n">
        <f aca="false">ROUND(I181*H181,2)</f>
        <v>0</v>
      </c>
      <c r="BL181" s="4" t="s">
        <v>134</v>
      </c>
      <c r="BM181" s="172" t="s">
        <v>785</v>
      </c>
    </row>
    <row r="182" s="28" customFormat="true" ht="12.8" hidden="false" customHeight="false" outlineLevel="0" collapsed="false">
      <c r="A182" s="23"/>
      <c r="B182" s="24"/>
      <c r="C182" s="23"/>
      <c r="D182" s="174" t="s">
        <v>136</v>
      </c>
      <c r="E182" s="23"/>
      <c r="F182" s="175" t="s">
        <v>784</v>
      </c>
      <c r="G182" s="23"/>
      <c r="H182" s="23"/>
      <c r="I182" s="176"/>
      <c r="J182" s="23"/>
      <c r="K182" s="23"/>
      <c r="L182" s="24"/>
      <c r="M182" s="177"/>
      <c r="N182" s="178"/>
      <c r="O182" s="56"/>
      <c r="P182" s="56"/>
      <c r="Q182" s="56"/>
      <c r="R182" s="56"/>
      <c r="S182" s="56"/>
      <c r="T182" s="57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T182" s="4" t="s">
        <v>136</v>
      </c>
      <c r="AU182" s="4" t="s">
        <v>81</v>
      </c>
    </row>
    <row r="183" s="188" customFormat="true" ht="12.8" hidden="false" customHeight="false" outlineLevel="0" collapsed="false">
      <c r="B183" s="189"/>
      <c r="D183" s="174" t="s">
        <v>140</v>
      </c>
      <c r="F183" s="191" t="s">
        <v>786</v>
      </c>
      <c r="H183" s="192" t="n">
        <v>2.233</v>
      </c>
      <c r="I183" s="193"/>
      <c r="L183" s="189"/>
      <c r="M183" s="194"/>
      <c r="N183" s="195"/>
      <c r="O183" s="195"/>
      <c r="P183" s="195"/>
      <c r="Q183" s="195"/>
      <c r="R183" s="195"/>
      <c r="S183" s="195"/>
      <c r="T183" s="196"/>
      <c r="AT183" s="190" t="s">
        <v>140</v>
      </c>
      <c r="AU183" s="190" t="s">
        <v>81</v>
      </c>
      <c r="AV183" s="188" t="s">
        <v>81</v>
      </c>
      <c r="AW183" s="188" t="s">
        <v>3</v>
      </c>
      <c r="AX183" s="188" t="s">
        <v>79</v>
      </c>
      <c r="AY183" s="190" t="s">
        <v>127</v>
      </c>
    </row>
    <row r="184" s="28" customFormat="true" ht="16.5" hidden="false" customHeight="true" outlineLevel="0" collapsed="false">
      <c r="A184" s="23"/>
      <c r="B184" s="160"/>
      <c r="C184" s="161" t="s">
        <v>270</v>
      </c>
      <c r="D184" s="161" t="s">
        <v>129</v>
      </c>
      <c r="E184" s="162" t="s">
        <v>787</v>
      </c>
      <c r="F184" s="163" t="s">
        <v>788</v>
      </c>
      <c r="G184" s="164" t="s">
        <v>145</v>
      </c>
      <c r="H184" s="165" t="n">
        <v>0</v>
      </c>
      <c r="I184" s="166"/>
      <c r="J184" s="167" t="n">
        <f aca="false">ROUND(I184*H184,2)</f>
        <v>0</v>
      </c>
      <c r="K184" s="163" t="s">
        <v>133</v>
      </c>
      <c r="L184" s="24"/>
      <c r="M184" s="168"/>
      <c r="N184" s="169" t="s">
        <v>42</v>
      </c>
      <c r="O184" s="56"/>
      <c r="P184" s="170" t="n">
        <f aca="false">O184*H184</f>
        <v>0</v>
      </c>
      <c r="Q184" s="170" t="n">
        <v>0.04027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134</v>
      </c>
      <c r="AT184" s="172" t="s">
        <v>129</v>
      </c>
      <c r="AU184" s="172" t="s">
        <v>81</v>
      </c>
      <c r="AY184" s="4" t="s">
        <v>127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79</v>
      </c>
      <c r="BK184" s="173" t="n">
        <f aca="false">ROUND(I184*H184,2)</f>
        <v>0</v>
      </c>
      <c r="BL184" s="4" t="s">
        <v>134</v>
      </c>
      <c r="BM184" s="172" t="s">
        <v>789</v>
      </c>
    </row>
    <row r="185" s="28" customFormat="true" ht="12.8" hidden="false" customHeight="false" outlineLevel="0" collapsed="false">
      <c r="A185" s="23"/>
      <c r="B185" s="24"/>
      <c r="C185" s="23"/>
      <c r="D185" s="174" t="s">
        <v>136</v>
      </c>
      <c r="E185" s="23"/>
      <c r="F185" s="175" t="s">
        <v>790</v>
      </c>
      <c r="G185" s="23"/>
      <c r="H185" s="23"/>
      <c r="I185" s="176"/>
      <c r="J185" s="23"/>
      <c r="K185" s="23"/>
      <c r="L185" s="24"/>
      <c r="M185" s="177"/>
      <c r="N185" s="178"/>
      <c r="O185" s="56"/>
      <c r="P185" s="56"/>
      <c r="Q185" s="56"/>
      <c r="R185" s="56"/>
      <c r="S185" s="56"/>
      <c r="T185" s="57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T185" s="4" t="s">
        <v>136</v>
      </c>
      <c r="AU185" s="4" t="s">
        <v>81</v>
      </c>
    </row>
    <row r="186" s="28" customFormat="true" ht="12.8" hidden="false" customHeight="false" outlineLevel="0" collapsed="false">
      <c r="A186" s="23"/>
      <c r="B186" s="24"/>
      <c r="C186" s="23"/>
      <c r="D186" s="174" t="s">
        <v>138</v>
      </c>
      <c r="E186" s="23"/>
      <c r="F186" s="179" t="s">
        <v>791</v>
      </c>
      <c r="G186" s="23"/>
      <c r="H186" s="23"/>
      <c r="I186" s="176"/>
      <c r="J186" s="23"/>
      <c r="K186" s="23"/>
      <c r="L186" s="24"/>
      <c r="M186" s="177"/>
      <c r="N186" s="178"/>
      <c r="O186" s="56"/>
      <c r="P186" s="56"/>
      <c r="Q186" s="56"/>
      <c r="R186" s="56"/>
      <c r="S186" s="56"/>
      <c r="T186" s="57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T186" s="4" t="s">
        <v>138</v>
      </c>
      <c r="AU186" s="4" t="s">
        <v>81</v>
      </c>
    </row>
    <row r="187" s="180" customFormat="true" ht="12.8" hidden="false" customHeight="false" outlineLevel="0" collapsed="false">
      <c r="B187" s="181"/>
      <c r="D187" s="174" t="s">
        <v>140</v>
      </c>
      <c r="E187" s="182"/>
      <c r="F187" s="183" t="s">
        <v>768</v>
      </c>
      <c r="H187" s="182"/>
      <c r="I187" s="184"/>
      <c r="L187" s="181"/>
      <c r="M187" s="185"/>
      <c r="N187" s="186"/>
      <c r="O187" s="186"/>
      <c r="P187" s="186"/>
      <c r="Q187" s="186"/>
      <c r="R187" s="186"/>
      <c r="S187" s="186"/>
      <c r="T187" s="187"/>
      <c r="AT187" s="182" t="s">
        <v>140</v>
      </c>
      <c r="AU187" s="182" t="s">
        <v>81</v>
      </c>
      <c r="AV187" s="180" t="s">
        <v>79</v>
      </c>
      <c r="AW187" s="180" t="s">
        <v>32</v>
      </c>
      <c r="AX187" s="180" t="s">
        <v>71</v>
      </c>
      <c r="AY187" s="182" t="s">
        <v>127</v>
      </c>
    </row>
    <row r="188" s="188" customFormat="true" ht="12.8" hidden="false" customHeight="false" outlineLevel="0" collapsed="false">
      <c r="B188" s="189"/>
      <c r="D188" s="174" t="s">
        <v>140</v>
      </c>
      <c r="E188" s="190"/>
      <c r="F188" s="191" t="s">
        <v>792</v>
      </c>
      <c r="H188" s="192" t="n">
        <v>1</v>
      </c>
      <c r="I188" s="193"/>
      <c r="L188" s="189"/>
      <c r="M188" s="194"/>
      <c r="N188" s="195"/>
      <c r="O188" s="195"/>
      <c r="P188" s="195"/>
      <c r="Q188" s="195"/>
      <c r="R188" s="195"/>
      <c r="S188" s="195"/>
      <c r="T188" s="196"/>
      <c r="AT188" s="190" t="s">
        <v>140</v>
      </c>
      <c r="AU188" s="190" t="s">
        <v>81</v>
      </c>
      <c r="AV188" s="188" t="s">
        <v>81</v>
      </c>
      <c r="AW188" s="188" t="s">
        <v>32</v>
      </c>
      <c r="AX188" s="188" t="s">
        <v>71</v>
      </c>
      <c r="AY188" s="190" t="s">
        <v>127</v>
      </c>
    </row>
    <row r="189" s="28" customFormat="true" ht="21.75" hidden="false" customHeight="true" outlineLevel="0" collapsed="false">
      <c r="A189" s="23"/>
      <c r="B189" s="160"/>
      <c r="C189" s="161" t="s">
        <v>276</v>
      </c>
      <c r="D189" s="161" t="s">
        <v>129</v>
      </c>
      <c r="E189" s="162" t="s">
        <v>793</v>
      </c>
      <c r="F189" s="163" t="s">
        <v>794</v>
      </c>
      <c r="G189" s="164" t="s">
        <v>145</v>
      </c>
      <c r="H189" s="165" t="n">
        <v>0</v>
      </c>
      <c r="I189" s="166"/>
      <c r="J189" s="167" t="n">
        <f aca="false">ROUND(I189*H189,2)</f>
        <v>0</v>
      </c>
      <c r="K189" s="163" t="s">
        <v>133</v>
      </c>
      <c r="L189" s="24"/>
      <c r="M189" s="168"/>
      <c r="N189" s="169" t="s">
        <v>42</v>
      </c>
      <c r="O189" s="56"/>
      <c r="P189" s="170" t="n">
        <f aca="false">O189*H189</f>
        <v>0</v>
      </c>
      <c r="Q189" s="170" t="n">
        <v>0.03725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72" t="s">
        <v>134</v>
      </c>
      <c r="AT189" s="172" t="s">
        <v>129</v>
      </c>
      <c r="AU189" s="172" t="s">
        <v>81</v>
      </c>
      <c r="AY189" s="4" t="s">
        <v>127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4" t="s">
        <v>79</v>
      </c>
      <c r="BK189" s="173" t="n">
        <f aca="false">ROUND(I189*H189,2)</f>
        <v>0</v>
      </c>
      <c r="BL189" s="4" t="s">
        <v>134</v>
      </c>
      <c r="BM189" s="172" t="s">
        <v>795</v>
      </c>
    </row>
    <row r="190" s="28" customFormat="true" ht="12.8" hidden="false" customHeight="false" outlineLevel="0" collapsed="false">
      <c r="A190" s="23"/>
      <c r="B190" s="24"/>
      <c r="C190" s="23"/>
      <c r="D190" s="174" t="s">
        <v>136</v>
      </c>
      <c r="E190" s="23"/>
      <c r="F190" s="175" t="s">
        <v>796</v>
      </c>
      <c r="G190" s="23"/>
      <c r="H190" s="23"/>
      <c r="I190" s="176"/>
      <c r="J190" s="23"/>
      <c r="K190" s="23"/>
      <c r="L190" s="24"/>
      <c r="M190" s="177"/>
      <c r="N190" s="178"/>
      <c r="O190" s="56"/>
      <c r="P190" s="56"/>
      <c r="Q190" s="56"/>
      <c r="R190" s="56"/>
      <c r="S190" s="56"/>
      <c r="T190" s="57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T190" s="4" t="s">
        <v>136</v>
      </c>
      <c r="AU190" s="4" t="s">
        <v>81</v>
      </c>
    </row>
    <row r="191" s="28" customFormat="true" ht="12.8" hidden="false" customHeight="false" outlineLevel="0" collapsed="false">
      <c r="A191" s="23"/>
      <c r="B191" s="24"/>
      <c r="C191" s="23"/>
      <c r="D191" s="174" t="s">
        <v>138</v>
      </c>
      <c r="E191" s="23"/>
      <c r="F191" s="179" t="s">
        <v>797</v>
      </c>
      <c r="G191" s="23"/>
      <c r="H191" s="23"/>
      <c r="I191" s="176"/>
      <c r="J191" s="23"/>
      <c r="K191" s="23"/>
      <c r="L191" s="24"/>
      <c r="M191" s="177"/>
      <c r="N191" s="178"/>
      <c r="O191" s="56"/>
      <c r="P191" s="56"/>
      <c r="Q191" s="56"/>
      <c r="R191" s="56"/>
      <c r="S191" s="56"/>
      <c r="T191" s="57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T191" s="4" t="s">
        <v>138</v>
      </c>
      <c r="AU191" s="4" t="s">
        <v>81</v>
      </c>
    </row>
    <row r="192" s="180" customFormat="true" ht="12.8" hidden="false" customHeight="false" outlineLevel="0" collapsed="false">
      <c r="B192" s="181"/>
      <c r="D192" s="174" t="s">
        <v>140</v>
      </c>
      <c r="E192" s="182"/>
      <c r="F192" s="183" t="s">
        <v>768</v>
      </c>
      <c r="H192" s="182"/>
      <c r="I192" s="184"/>
      <c r="L192" s="181"/>
      <c r="M192" s="185"/>
      <c r="N192" s="186"/>
      <c r="O192" s="186"/>
      <c r="P192" s="186"/>
      <c r="Q192" s="186"/>
      <c r="R192" s="186"/>
      <c r="S192" s="186"/>
      <c r="T192" s="187"/>
      <c r="AT192" s="182" t="s">
        <v>140</v>
      </c>
      <c r="AU192" s="182" t="s">
        <v>81</v>
      </c>
      <c r="AV192" s="180" t="s">
        <v>79</v>
      </c>
      <c r="AW192" s="180" t="s">
        <v>32</v>
      </c>
      <c r="AX192" s="180" t="s">
        <v>71</v>
      </c>
      <c r="AY192" s="182" t="s">
        <v>127</v>
      </c>
    </row>
    <row r="193" s="188" customFormat="true" ht="12.8" hidden="false" customHeight="false" outlineLevel="0" collapsed="false">
      <c r="B193" s="189"/>
      <c r="D193" s="174" t="s">
        <v>140</v>
      </c>
      <c r="E193" s="190"/>
      <c r="F193" s="191" t="s">
        <v>798</v>
      </c>
      <c r="H193" s="192" t="n">
        <v>1</v>
      </c>
      <c r="I193" s="193"/>
      <c r="L193" s="189"/>
      <c r="M193" s="194"/>
      <c r="N193" s="195"/>
      <c r="O193" s="195"/>
      <c r="P193" s="195"/>
      <c r="Q193" s="195"/>
      <c r="R193" s="195"/>
      <c r="S193" s="195"/>
      <c r="T193" s="196"/>
      <c r="AT193" s="190" t="s">
        <v>140</v>
      </c>
      <c r="AU193" s="190" t="s">
        <v>81</v>
      </c>
      <c r="AV193" s="188" t="s">
        <v>81</v>
      </c>
      <c r="AW193" s="188" t="s">
        <v>32</v>
      </c>
      <c r="AX193" s="188" t="s">
        <v>71</v>
      </c>
      <c r="AY193" s="190" t="s">
        <v>127</v>
      </c>
    </row>
    <row r="194" s="28" customFormat="true" ht="21.75" hidden="false" customHeight="true" outlineLevel="0" collapsed="false">
      <c r="A194" s="23"/>
      <c r="B194" s="160"/>
      <c r="C194" s="161" t="s">
        <v>283</v>
      </c>
      <c r="D194" s="161" t="s">
        <v>129</v>
      </c>
      <c r="E194" s="162" t="s">
        <v>799</v>
      </c>
      <c r="F194" s="163" t="s">
        <v>800</v>
      </c>
      <c r="G194" s="164" t="s">
        <v>176</v>
      </c>
      <c r="H194" s="165" t="n">
        <v>0</v>
      </c>
      <c r="I194" s="166"/>
      <c r="J194" s="167" t="n">
        <f aca="false">ROUND(I194*H194,2)</f>
        <v>0</v>
      </c>
      <c r="K194" s="163"/>
      <c r="L194" s="24"/>
      <c r="M194" s="168"/>
      <c r="N194" s="169" t="s">
        <v>42</v>
      </c>
      <c r="O194" s="56"/>
      <c r="P194" s="170" t="n">
        <f aca="false">O194*H194</f>
        <v>0</v>
      </c>
      <c r="Q194" s="170" t="n">
        <v>0.05089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172" t="s">
        <v>134</v>
      </c>
      <c r="AT194" s="172" t="s">
        <v>129</v>
      </c>
      <c r="AU194" s="172" t="s">
        <v>81</v>
      </c>
      <c r="AY194" s="4" t="s">
        <v>127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4" t="s">
        <v>79</v>
      </c>
      <c r="BK194" s="173" t="n">
        <f aca="false">ROUND(I194*H194,2)</f>
        <v>0</v>
      </c>
      <c r="BL194" s="4" t="s">
        <v>134</v>
      </c>
      <c r="BM194" s="172" t="s">
        <v>801</v>
      </c>
    </row>
    <row r="195" s="28" customFormat="true" ht="12.8" hidden="false" customHeight="false" outlineLevel="0" collapsed="false">
      <c r="A195" s="23"/>
      <c r="B195" s="24"/>
      <c r="C195" s="23"/>
      <c r="D195" s="174" t="s">
        <v>136</v>
      </c>
      <c r="E195" s="23"/>
      <c r="F195" s="175" t="s">
        <v>802</v>
      </c>
      <c r="G195" s="23"/>
      <c r="H195" s="23"/>
      <c r="I195" s="176"/>
      <c r="J195" s="23"/>
      <c r="K195" s="23"/>
      <c r="L195" s="24"/>
      <c r="M195" s="177"/>
      <c r="N195" s="178"/>
      <c r="O195" s="56"/>
      <c r="P195" s="56"/>
      <c r="Q195" s="56"/>
      <c r="R195" s="56"/>
      <c r="S195" s="56"/>
      <c r="T195" s="57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T195" s="4" t="s">
        <v>136</v>
      </c>
      <c r="AU195" s="4" t="s">
        <v>81</v>
      </c>
    </row>
    <row r="196" s="180" customFormat="true" ht="12.8" hidden="false" customHeight="false" outlineLevel="0" collapsed="false">
      <c r="B196" s="181"/>
      <c r="D196" s="174" t="s">
        <v>140</v>
      </c>
      <c r="E196" s="182"/>
      <c r="F196" s="183" t="s">
        <v>726</v>
      </c>
      <c r="H196" s="182"/>
      <c r="I196" s="184"/>
      <c r="L196" s="181"/>
      <c r="M196" s="185"/>
      <c r="N196" s="186"/>
      <c r="O196" s="186"/>
      <c r="P196" s="186"/>
      <c r="Q196" s="186"/>
      <c r="R196" s="186"/>
      <c r="S196" s="186"/>
      <c r="T196" s="187"/>
      <c r="AT196" s="182" t="s">
        <v>140</v>
      </c>
      <c r="AU196" s="182" t="s">
        <v>81</v>
      </c>
      <c r="AV196" s="180" t="s">
        <v>79</v>
      </c>
      <c r="AW196" s="180" t="s">
        <v>32</v>
      </c>
      <c r="AX196" s="180" t="s">
        <v>71</v>
      </c>
      <c r="AY196" s="182" t="s">
        <v>127</v>
      </c>
    </row>
    <row r="197" s="188" customFormat="true" ht="12.8" hidden="false" customHeight="false" outlineLevel="0" collapsed="false">
      <c r="B197" s="189"/>
      <c r="D197" s="174" t="s">
        <v>140</v>
      </c>
      <c r="E197" s="190"/>
      <c r="F197" s="191" t="s">
        <v>803</v>
      </c>
      <c r="H197" s="192" t="n">
        <v>4.915</v>
      </c>
      <c r="I197" s="193"/>
      <c r="L197" s="189"/>
      <c r="M197" s="194"/>
      <c r="N197" s="195"/>
      <c r="O197" s="195"/>
      <c r="P197" s="195"/>
      <c r="Q197" s="195"/>
      <c r="R197" s="195"/>
      <c r="S197" s="195"/>
      <c r="T197" s="196"/>
      <c r="AT197" s="190" t="s">
        <v>140</v>
      </c>
      <c r="AU197" s="190" t="s">
        <v>81</v>
      </c>
      <c r="AV197" s="188" t="s">
        <v>81</v>
      </c>
      <c r="AW197" s="188" t="s">
        <v>32</v>
      </c>
      <c r="AX197" s="188" t="s">
        <v>71</v>
      </c>
      <c r="AY197" s="190" t="s">
        <v>127</v>
      </c>
    </row>
    <row r="198" s="146" customFormat="true" ht="22.8" hidden="false" customHeight="true" outlineLevel="0" collapsed="false">
      <c r="B198" s="147"/>
      <c r="D198" s="148" t="s">
        <v>70</v>
      </c>
      <c r="E198" s="158" t="s">
        <v>653</v>
      </c>
      <c r="F198" s="158" t="s">
        <v>654</v>
      </c>
      <c r="I198" s="150"/>
      <c r="J198" s="159" t="n">
        <f aca="false">BK198</f>
        <v>0</v>
      </c>
      <c r="L198" s="147"/>
      <c r="M198" s="152"/>
      <c r="N198" s="153"/>
      <c r="O198" s="153"/>
      <c r="P198" s="154" t="n">
        <f aca="false">SUM(P199:P200)</f>
        <v>0</v>
      </c>
      <c r="Q198" s="153"/>
      <c r="R198" s="154" t="n">
        <f aca="false">SUM(R199:R200)</f>
        <v>0</v>
      </c>
      <c r="S198" s="153"/>
      <c r="T198" s="155" t="n">
        <f aca="false">SUM(T199:T200)</f>
        <v>0</v>
      </c>
      <c r="AR198" s="148" t="s">
        <v>79</v>
      </c>
      <c r="AT198" s="156" t="s">
        <v>70</v>
      </c>
      <c r="AU198" s="156" t="s">
        <v>79</v>
      </c>
      <c r="AY198" s="148" t="s">
        <v>127</v>
      </c>
      <c r="BK198" s="157" t="n">
        <f aca="false">SUM(BK199:BK200)</f>
        <v>0</v>
      </c>
    </row>
    <row r="199" s="28" customFormat="true" ht="16.5" hidden="false" customHeight="true" outlineLevel="0" collapsed="false">
      <c r="A199" s="23"/>
      <c r="B199" s="160"/>
      <c r="C199" s="161" t="s">
        <v>289</v>
      </c>
      <c r="D199" s="161" t="s">
        <v>129</v>
      </c>
      <c r="E199" s="162" t="s">
        <v>804</v>
      </c>
      <c r="F199" s="163" t="s">
        <v>805</v>
      </c>
      <c r="G199" s="164" t="s">
        <v>227</v>
      </c>
      <c r="H199" s="165" t="n">
        <v>0</v>
      </c>
      <c r="I199" s="166"/>
      <c r="J199" s="167" t="n">
        <f aca="false">ROUND(I199*H199,2)</f>
        <v>0</v>
      </c>
      <c r="K199" s="163" t="s">
        <v>133</v>
      </c>
      <c r="L199" s="24"/>
      <c r="M199" s="168"/>
      <c r="N199" s="169" t="s">
        <v>42</v>
      </c>
      <c r="O199" s="56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72" t="s">
        <v>134</v>
      </c>
      <c r="AT199" s="172" t="s">
        <v>129</v>
      </c>
      <c r="AU199" s="172" t="s">
        <v>81</v>
      </c>
      <c r="AY199" s="4" t="s">
        <v>127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4" t="s">
        <v>79</v>
      </c>
      <c r="BK199" s="173" t="n">
        <f aca="false">ROUND(I199*H199,2)</f>
        <v>0</v>
      </c>
      <c r="BL199" s="4" t="s">
        <v>134</v>
      </c>
      <c r="BM199" s="172" t="s">
        <v>806</v>
      </c>
    </row>
    <row r="200" s="28" customFormat="true" ht="12.8" hidden="false" customHeight="false" outlineLevel="0" collapsed="false">
      <c r="A200" s="23"/>
      <c r="B200" s="24"/>
      <c r="C200" s="23"/>
      <c r="D200" s="174" t="s">
        <v>136</v>
      </c>
      <c r="E200" s="23"/>
      <c r="F200" s="175" t="s">
        <v>807</v>
      </c>
      <c r="G200" s="23"/>
      <c r="H200" s="23"/>
      <c r="I200" s="176"/>
      <c r="J200" s="23"/>
      <c r="K200" s="23"/>
      <c r="L200" s="24"/>
      <c r="M200" s="177"/>
      <c r="N200" s="178"/>
      <c r="O200" s="56"/>
      <c r="P200" s="56"/>
      <c r="Q200" s="56"/>
      <c r="R200" s="56"/>
      <c r="S200" s="56"/>
      <c r="T200" s="57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T200" s="4" t="s">
        <v>136</v>
      </c>
      <c r="AU200" s="4" t="s">
        <v>81</v>
      </c>
    </row>
    <row r="201" s="146" customFormat="true" ht="25.9" hidden="false" customHeight="true" outlineLevel="0" collapsed="false">
      <c r="B201" s="147"/>
      <c r="D201" s="148" t="s">
        <v>70</v>
      </c>
      <c r="E201" s="149" t="s">
        <v>808</v>
      </c>
      <c r="F201" s="149" t="s">
        <v>809</v>
      </c>
      <c r="I201" s="150"/>
      <c r="J201" s="151" t="n">
        <f aca="false">BK201</f>
        <v>0</v>
      </c>
      <c r="L201" s="147"/>
      <c r="M201" s="152"/>
      <c r="N201" s="153"/>
      <c r="O201" s="153"/>
      <c r="P201" s="154" t="n">
        <f aca="false">P202+P212+P221</f>
        <v>0</v>
      </c>
      <c r="Q201" s="153"/>
      <c r="R201" s="154" t="n">
        <f aca="false">R202+R212+R221</f>
        <v>0</v>
      </c>
      <c r="S201" s="153"/>
      <c r="T201" s="155" t="n">
        <f aca="false">T202+T212+T221</f>
        <v>0</v>
      </c>
      <c r="AR201" s="148" t="s">
        <v>81</v>
      </c>
      <c r="AT201" s="156" t="s">
        <v>70</v>
      </c>
      <c r="AU201" s="156" t="s">
        <v>71</v>
      </c>
      <c r="AY201" s="148" t="s">
        <v>127</v>
      </c>
      <c r="BK201" s="157" t="n">
        <f aca="false">BK202+BK212+BK221</f>
        <v>0</v>
      </c>
    </row>
    <row r="202" s="146" customFormat="true" ht="22.8" hidden="false" customHeight="true" outlineLevel="0" collapsed="false">
      <c r="B202" s="147"/>
      <c r="D202" s="148" t="s">
        <v>70</v>
      </c>
      <c r="E202" s="158" t="s">
        <v>810</v>
      </c>
      <c r="F202" s="158" t="s">
        <v>811</v>
      </c>
      <c r="I202" s="150"/>
      <c r="J202" s="159" t="n">
        <f aca="false">BK202</f>
        <v>0</v>
      </c>
      <c r="L202" s="147"/>
      <c r="M202" s="152"/>
      <c r="N202" s="153"/>
      <c r="O202" s="153"/>
      <c r="P202" s="154" t="n">
        <f aca="false">SUM(P203:P211)</f>
        <v>0</v>
      </c>
      <c r="Q202" s="153"/>
      <c r="R202" s="154" t="n">
        <f aca="false">SUM(R203:R211)</f>
        <v>0</v>
      </c>
      <c r="S202" s="153"/>
      <c r="T202" s="155" t="n">
        <f aca="false">SUM(T203:T211)</f>
        <v>0</v>
      </c>
      <c r="AR202" s="148" t="s">
        <v>81</v>
      </c>
      <c r="AT202" s="156" t="s">
        <v>70</v>
      </c>
      <c r="AU202" s="156" t="s">
        <v>79</v>
      </c>
      <c r="AY202" s="148" t="s">
        <v>127</v>
      </c>
      <c r="BK202" s="157" t="n">
        <f aca="false">SUM(BK203:BK211)</f>
        <v>0</v>
      </c>
    </row>
    <row r="203" s="28" customFormat="true" ht="21.75" hidden="false" customHeight="true" outlineLevel="0" collapsed="false">
      <c r="A203" s="23"/>
      <c r="B203" s="160"/>
      <c r="C203" s="161" t="s">
        <v>295</v>
      </c>
      <c r="D203" s="161" t="s">
        <v>129</v>
      </c>
      <c r="E203" s="162" t="s">
        <v>812</v>
      </c>
      <c r="F203" s="163" t="s">
        <v>813</v>
      </c>
      <c r="G203" s="164" t="s">
        <v>132</v>
      </c>
      <c r="H203" s="165" t="n">
        <v>0</v>
      </c>
      <c r="I203" s="166"/>
      <c r="J203" s="167" t="n">
        <f aca="false">ROUND(I203*H203,2)</f>
        <v>0</v>
      </c>
      <c r="K203" s="163" t="s">
        <v>133</v>
      </c>
      <c r="L203" s="24"/>
      <c r="M203" s="168"/>
      <c r="N203" s="169" t="s">
        <v>42</v>
      </c>
      <c r="O203" s="56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72" t="s">
        <v>230</v>
      </c>
      <c r="AT203" s="172" t="s">
        <v>129</v>
      </c>
      <c r="AU203" s="172" t="s">
        <v>81</v>
      </c>
      <c r="AY203" s="4" t="s">
        <v>127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4" t="s">
        <v>79</v>
      </c>
      <c r="BK203" s="173" t="n">
        <f aca="false">ROUND(I203*H203,2)</f>
        <v>0</v>
      </c>
      <c r="BL203" s="4" t="s">
        <v>230</v>
      </c>
      <c r="BM203" s="172" t="s">
        <v>814</v>
      </c>
    </row>
    <row r="204" s="28" customFormat="true" ht="12.8" hidden="false" customHeight="false" outlineLevel="0" collapsed="false">
      <c r="A204" s="23"/>
      <c r="B204" s="24"/>
      <c r="C204" s="23"/>
      <c r="D204" s="174" t="s">
        <v>136</v>
      </c>
      <c r="E204" s="23"/>
      <c r="F204" s="175" t="s">
        <v>815</v>
      </c>
      <c r="G204" s="23"/>
      <c r="H204" s="23"/>
      <c r="I204" s="176"/>
      <c r="J204" s="23"/>
      <c r="K204" s="23"/>
      <c r="L204" s="24"/>
      <c r="M204" s="177"/>
      <c r="N204" s="178"/>
      <c r="O204" s="56"/>
      <c r="P204" s="56"/>
      <c r="Q204" s="56"/>
      <c r="R204" s="56"/>
      <c r="S204" s="56"/>
      <c r="T204" s="57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T204" s="4" t="s">
        <v>136</v>
      </c>
      <c r="AU204" s="4" t="s">
        <v>81</v>
      </c>
    </row>
    <row r="205" s="180" customFormat="true" ht="12.8" hidden="false" customHeight="false" outlineLevel="0" collapsed="false">
      <c r="B205" s="181"/>
      <c r="D205" s="174" t="s">
        <v>140</v>
      </c>
      <c r="E205" s="182"/>
      <c r="F205" s="183" t="s">
        <v>726</v>
      </c>
      <c r="H205" s="182"/>
      <c r="I205" s="184"/>
      <c r="L205" s="181"/>
      <c r="M205" s="185"/>
      <c r="N205" s="186"/>
      <c r="O205" s="186"/>
      <c r="P205" s="186"/>
      <c r="Q205" s="186"/>
      <c r="R205" s="186"/>
      <c r="S205" s="186"/>
      <c r="T205" s="187"/>
      <c r="AT205" s="182" t="s">
        <v>140</v>
      </c>
      <c r="AU205" s="182" t="s">
        <v>81</v>
      </c>
      <c r="AV205" s="180" t="s">
        <v>79</v>
      </c>
      <c r="AW205" s="180" t="s">
        <v>32</v>
      </c>
      <c r="AX205" s="180" t="s">
        <v>71</v>
      </c>
      <c r="AY205" s="182" t="s">
        <v>127</v>
      </c>
    </row>
    <row r="206" s="188" customFormat="true" ht="12.8" hidden="false" customHeight="false" outlineLevel="0" collapsed="false">
      <c r="B206" s="189"/>
      <c r="D206" s="174" t="s">
        <v>140</v>
      </c>
      <c r="E206" s="190"/>
      <c r="F206" s="191" t="s">
        <v>816</v>
      </c>
      <c r="H206" s="192" t="n">
        <v>20</v>
      </c>
      <c r="I206" s="193"/>
      <c r="L206" s="189"/>
      <c r="M206" s="194"/>
      <c r="N206" s="195"/>
      <c r="O206" s="195"/>
      <c r="P206" s="195"/>
      <c r="Q206" s="195"/>
      <c r="R206" s="195"/>
      <c r="S206" s="195"/>
      <c r="T206" s="196"/>
      <c r="AT206" s="190" t="s">
        <v>140</v>
      </c>
      <c r="AU206" s="190" t="s">
        <v>81</v>
      </c>
      <c r="AV206" s="188" t="s">
        <v>81</v>
      </c>
      <c r="AW206" s="188" t="s">
        <v>32</v>
      </c>
      <c r="AX206" s="188" t="s">
        <v>71</v>
      </c>
      <c r="AY206" s="190" t="s">
        <v>127</v>
      </c>
    </row>
    <row r="207" s="28" customFormat="true" ht="16.5" hidden="false" customHeight="true" outlineLevel="0" collapsed="false">
      <c r="A207" s="23"/>
      <c r="B207" s="160"/>
      <c r="C207" s="197" t="s">
        <v>302</v>
      </c>
      <c r="D207" s="197" t="s">
        <v>224</v>
      </c>
      <c r="E207" s="198" t="s">
        <v>817</v>
      </c>
      <c r="F207" s="199" t="s">
        <v>818</v>
      </c>
      <c r="G207" s="200" t="s">
        <v>132</v>
      </c>
      <c r="H207" s="201" t="n">
        <v>0</v>
      </c>
      <c r="I207" s="202"/>
      <c r="J207" s="203" t="n">
        <f aca="false">ROUND(I207*H207,2)</f>
        <v>0</v>
      </c>
      <c r="K207" s="199"/>
      <c r="L207" s="204"/>
      <c r="M207" s="205"/>
      <c r="N207" s="206" t="s">
        <v>42</v>
      </c>
      <c r="O207" s="56"/>
      <c r="P207" s="170" t="n">
        <f aca="false">O207*H207</f>
        <v>0</v>
      </c>
      <c r="Q207" s="170" t="n">
        <v>0.0027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72" t="s">
        <v>330</v>
      </c>
      <c r="AT207" s="172" t="s">
        <v>224</v>
      </c>
      <c r="AU207" s="172" t="s">
        <v>81</v>
      </c>
      <c r="AY207" s="4" t="s">
        <v>127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4" t="s">
        <v>79</v>
      </c>
      <c r="BK207" s="173" t="n">
        <f aca="false">ROUND(I207*H207,2)</f>
        <v>0</v>
      </c>
      <c r="BL207" s="4" t="s">
        <v>230</v>
      </c>
      <c r="BM207" s="172" t="s">
        <v>819</v>
      </c>
    </row>
    <row r="208" s="28" customFormat="true" ht="12.8" hidden="false" customHeight="false" outlineLevel="0" collapsed="false">
      <c r="A208" s="23"/>
      <c r="B208" s="24"/>
      <c r="C208" s="23"/>
      <c r="D208" s="174" t="s">
        <v>136</v>
      </c>
      <c r="E208" s="23"/>
      <c r="F208" s="175" t="s">
        <v>818</v>
      </c>
      <c r="G208" s="23"/>
      <c r="H208" s="23"/>
      <c r="I208" s="176"/>
      <c r="J208" s="23"/>
      <c r="K208" s="23"/>
      <c r="L208" s="24"/>
      <c r="M208" s="177"/>
      <c r="N208" s="178"/>
      <c r="O208" s="56"/>
      <c r="P208" s="56"/>
      <c r="Q208" s="56"/>
      <c r="R208" s="56"/>
      <c r="S208" s="56"/>
      <c r="T208" s="57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T208" s="4" t="s">
        <v>136</v>
      </c>
      <c r="AU208" s="4" t="s">
        <v>81</v>
      </c>
    </row>
    <row r="209" s="188" customFormat="true" ht="12.8" hidden="false" customHeight="false" outlineLevel="0" collapsed="false">
      <c r="B209" s="189"/>
      <c r="D209" s="174" t="s">
        <v>140</v>
      </c>
      <c r="F209" s="191" t="s">
        <v>820</v>
      </c>
      <c r="H209" s="192" t="n">
        <v>23</v>
      </c>
      <c r="I209" s="193"/>
      <c r="L209" s="189"/>
      <c r="M209" s="194"/>
      <c r="N209" s="195"/>
      <c r="O209" s="195"/>
      <c r="P209" s="195"/>
      <c r="Q209" s="195"/>
      <c r="R209" s="195"/>
      <c r="S209" s="195"/>
      <c r="T209" s="196"/>
      <c r="AT209" s="190" t="s">
        <v>140</v>
      </c>
      <c r="AU209" s="190" t="s">
        <v>81</v>
      </c>
      <c r="AV209" s="188" t="s">
        <v>81</v>
      </c>
      <c r="AW209" s="188" t="s">
        <v>3</v>
      </c>
      <c r="AX209" s="188" t="s">
        <v>79</v>
      </c>
      <c r="AY209" s="190" t="s">
        <v>127</v>
      </c>
    </row>
    <row r="210" s="28" customFormat="true" ht="16.5" hidden="false" customHeight="true" outlineLevel="0" collapsed="false">
      <c r="A210" s="23"/>
      <c r="B210" s="160"/>
      <c r="C210" s="161" t="s">
        <v>309</v>
      </c>
      <c r="D210" s="161" t="s">
        <v>129</v>
      </c>
      <c r="E210" s="162" t="s">
        <v>821</v>
      </c>
      <c r="F210" s="163" t="s">
        <v>822</v>
      </c>
      <c r="G210" s="164" t="s">
        <v>227</v>
      </c>
      <c r="H210" s="165" t="n">
        <v>0</v>
      </c>
      <c r="I210" s="166"/>
      <c r="J210" s="167" t="n">
        <f aca="false">ROUND(I210*H210,2)</f>
        <v>0</v>
      </c>
      <c r="K210" s="163" t="s">
        <v>133</v>
      </c>
      <c r="L210" s="24"/>
      <c r="M210" s="168"/>
      <c r="N210" s="169" t="s">
        <v>42</v>
      </c>
      <c r="O210" s="56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172" t="s">
        <v>230</v>
      </c>
      <c r="AT210" s="172" t="s">
        <v>129</v>
      </c>
      <c r="AU210" s="172" t="s">
        <v>81</v>
      </c>
      <c r="AY210" s="4" t="s">
        <v>127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4" t="s">
        <v>79</v>
      </c>
      <c r="BK210" s="173" t="n">
        <f aca="false">ROUND(I210*H210,2)</f>
        <v>0</v>
      </c>
      <c r="BL210" s="4" t="s">
        <v>230</v>
      </c>
      <c r="BM210" s="172" t="s">
        <v>823</v>
      </c>
    </row>
    <row r="211" s="28" customFormat="true" ht="12.8" hidden="false" customHeight="false" outlineLevel="0" collapsed="false">
      <c r="A211" s="23"/>
      <c r="B211" s="24"/>
      <c r="C211" s="23"/>
      <c r="D211" s="174" t="s">
        <v>136</v>
      </c>
      <c r="E211" s="23"/>
      <c r="F211" s="175" t="s">
        <v>824</v>
      </c>
      <c r="G211" s="23"/>
      <c r="H211" s="23"/>
      <c r="I211" s="176"/>
      <c r="J211" s="23"/>
      <c r="K211" s="23"/>
      <c r="L211" s="24"/>
      <c r="M211" s="177"/>
      <c r="N211" s="178"/>
      <c r="O211" s="56"/>
      <c r="P211" s="56"/>
      <c r="Q211" s="56"/>
      <c r="R211" s="56"/>
      <c r="S211" s="56"/>
      <c r="T211" s="57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T211" s="4" t="s">
        <v>136</v>
      </c>
      <c r="AU211" s="4" t="s">
        <v>81</v>
      </c>
    </row>
    <row r="212" s="146" customFormat="true" ht="22.8" hidden="false" customHeight="true" outlineLevel="0" collapsed="false">
      <c r="B212" s="147"/>
      <c r="D212" s="148" t="s">
        <v>70</v>
      </c>
      <c r="E212" s="158" t="s">
        <v>825</v>
      </c>
      <c r="F212" s="158" t="s">
        <v>826</v>
      </c>
      <c r="I212" s="150"/>
      <c r="J212" s="159" t="n">
        <f aca="false">BK212</f>
        <v>0</v>
      </c>
      <c r="L212" s="147"/>
      <c r="M212" s="152"/>
      <c r="N212" s="153"/>
      <c r="O212" s="153"/>
      <c r="P212" s="154" t="n">
        <f aca="false">SUM(P213:P220)</f>
        <v>0</v>
      </c>
      <c r="Q212" s="153"/>
      <c r="R212" s="154" t="n">
        <f aca="false">SUM(R213:R220)</f>
        <v>0</v>
      </c>
      <c r="S212" s="153"/>
      <c r="T212" s="155" t="n">
        <f aca="false">SUM(T213:T220)</f>
        <v>0</v>
      </c>
      <c r="AR212" s="148" t="s">
        <v>81</v>
      </c>
      <c r="AT212" s="156" t="s">
        <v>70</v>
      </c>
      <c r="AU212" s="156" t="s">
        <v>79</v>
      </c>
      <c r="AY212" s="148" t="s">
        <v>127</v>
      </c>
      <c r="BK212" s="157" t="n">
        <f aca="false">SUM(BK213:BK220)</f>
        <v>0</v>
      </c>
    </row>
    <row r="213" s="28" customFormat="true" ht="16.5" hidden="false" customHeight="true" outlineLevel="0" collapsed="false">
      <c r="A213" s="23"/>
      <c r="B213" s="160"/>
      <c r="C213" s="161" t="s">
        <v>315</v>
      </c>
      <c r="D213" s="161" t="s">
        <v>129</v>
      </c>
      <c r="E213" s="162" t="s">
        <v>827</v>
      </c>
      <c r="F213" s="163" t="s">
        <v>828</v>
      </c>
      <c r="G213" s="164" t="s">
        <v>145</v>
      </c>
      <c r="H213" s="165" t="n">
        <v>0</v>
      </c>
      <c r="I213" s="166"/>
      <c r="J213" s="167" t="n">
        <f aca="false">ROUND(I213*H213,2)</f>
        <v>0</v>
      </c>
      <c r="K213" s="163" t="s">
        <v>133</v>
      </c>
      <c r="L213" s="24"/>
      <c r="M213" s="168"/>
      <c r="N213" s="169" t="s">
        <v>42</v>
      </c>
      <c r="O213" s="56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</v>
      </c>
      <c r="T213" s="171" t="n">
        <f aca="false">S213*H213</f>
        <v>0</v>
      </c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R213" s="172" t="s">
        <v>230</v>
      </c>
      <c r="AT213" s="172" t="s">
        <v>129</v>
      </c>
      <c r="AU213" s="172" t="s">
        <v>81</v>
      </c>
      <c r="AY213" s="4" t="s">
        <v>127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4" t="s">
        <v>79</v>
      </c>
      <c r="BK213" s="173" t="n">
        <f aca="false">ROUND(I213*H213,2)</f>
        <v>0</v>
      </c>
      <c r="BL213" s="4" t="s">
        <v>230</v>
      </c>
      <c r="BM213" s="172" t="s">
        <v>829</v>
      </c>
    </row>
    <row r="214" s="28" customFormat="true" ht="12.8" hidden="false" customHeight="false" outlineLevel="0" collapsed="false">
      <c r="A214" s="23"/>
      <c r="B214" s="24"/>
      <c r="C214" s="23"/>
      <c r="D214" s="174" t="s">
        <v>136</v>
      </c>
      <c r="E214" s="23"/>
      <c r="F214" s="175" t="s">
        <v>830</v>
      </c>
      <c r="G214" s="23"/>
      <c r="H214" s="23"/>
      <c r="I214" s="176"/>
      <c r="J214" s="23"/>
      <c r="K214" s="23"/>
      <c r="L214" s="24"/>
      <c r="M214" s="177"/>
      <c r="N214" s="178"/>
      <c r="O214" s="56"/>
      <c r="P214" s="56"/>
      <c r="Q214" s="56"/>
      <c r="R214" s="56"/>
      <c r="S214" s="56"/>
      <c r="T214" s="57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T214" s="4" t="s">
        <v>136</v>
      </c>
      <c r="AU214" s="4" t="s">
        <v>81</v>
      </c>
    </row>
    <row r="215" s="28" customFormat="true" ht="12.8" hidden="false" customHeight="false" outlineLevel="0" collapsed="false">
      <c r="A215" s="23"/>
      <c r="B215" s="24"/>
      <c r="C215" s="23"/>
      <c r="D215" s="174" t="s">
        <v>138</v>
      </c>
      <c r="E215" s="23"/>
      <c r="F215" s="179" t="s">
        <v>831</v>
      </c>
      <c r="G215" s="23"/>
      <c r="H215" s="23"/>
      <c r="I215" s="176"/>
      <c r="J215" s="23"/>
      <c r="K215" s="23"/>
      <c r="L215" s="24"/>
      <c r="M215" s="177"/>
      <c r="N215" s="178"/>
      <c r="O215" s="56"/>
      <c r="P215" s="56"/>
      <c r="Q215" s="56"/>
      <c r="R215" s="56"/>
      <c r="S215" s="56"/>
      <c r="T215" s="57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T215" s="4" t="s">
        <v>138</v>
      </c>
      <c r="AU215" s="4" t="s">
        <v>81</v>
      </c>
    </row>
    <row r="216" s="180" customFormat="true" ht="12.8" hidden="false" customHeight="false" outlineLevel="0" collapsed="false">
      <c r="B216" s="181"/>
      <c r="D216" s="174" t="s">
        <v>140</v>
      </c>
      <c r="E216" s="182"/>
      <c r="F216" s="183" t="s">
        <v>726</v>
      </c>
      <c r="H216" s="182"/>
      <c r="I216" s="184"/>
      <c r="L216" s="181"/>
      <c r="M216" s="185"/>
      <c r="N216" s="186"/>
      <c r="O216" s="186"/>
      <c r="P216" s="186"/>
      <c r="Q216" s="186"/>
      <c r="R216" s="186"/>
      <c r="S216" s="186"/>
      <c r="T216" s="187"/>
      <c r="AT216" s="182" t="s">
        <v>140</v>
      </c>
      <c r="AU216" s="182" t="s">
        <v>81</v>
      </c>
      <c r="AV216" s="180" t="s">
        <v>79</v>
      </c>
      <c r="AW216" s="180" t="s">
        <v>32</v>
      </c>
      <c r="AX216" s="180" t="s">
        <v>71</v>
      </c>
      <c r="AY216" s="182" t="s">
        <v>127</v>
      </c>
    </row>
    <row r="217" s="188" customFormat="true" ht="12.8" hidden="false" customHeight="false" outlineLevel="0" collapsed="false">
      <c r="B217" s="189"/>
      <c r="D217" s="174" t="s">
        <v>140</v>
      </c>
      <c r="E217" s="190"/>
      <c r="F217" s="191" t="s">
        <v>832</v>
      </c>
      <c r="H217" s="192" t="n">
        <v>1</v>
      </c>
      <c r="I217" s="193"/>
      <c r="L217" s="189"/>
      <c r="M217" s="194"/>
      <c r="N217" s="195"/>
      <c r="O217" s="195"/>
      <c r="P217" s="195"/>
      <c r="Q217" s="195"/>
      <c r="R217" s="195"/>
      <c r="S217" s="195"/>
      <c r="T217" s="196"/>
      <c r="AT217" s="190" t="s">
        <v>140</v>
      </c>
      <c r="AU217" s="190" t="s">
        <v>81</v>
      </c>
      <c r="AV217" s="188" t="s">
        <v>81</v>
      </c>
      <c r="AW217" s="188" t="s">
        <v>32</v>
      </c>
      <c r="AX217" s="188" t="s">
        <v>71</v>
      </c>
      <c r="AY217" s="190" t="s">
        <v>127</v>
      </c>
    </row>
    <row r="218" s="28" customFormat="true" ht="16.5" hidden="false" customHeight="true" outlineLevel="0" collapsed="false">
      <c r="A218" s="23"/>
      <c r="B218" s="160"/>
      <c r="C218" s="197" t="s">
        <v>323</v>
      </c>
      <c r="D218" s="197" t="s">
        <v>224</v>
      </c>
      <c r="E218" s="198" t="s">
        <v>833</v>
      </c>
      <c r="F218" s="199" t="s">
        <v>834</v>
      </c>
      <c r="G218" s="200" t="s">
        <v>145</v>
      </c>
      <c r="H218" s="201" t="n">
        <v>0</v>
      </c>
      <c r="I218" s="202"/>
      <c r="J218" s="203" t="n">
        <f aca="false">ROUND(I218*H218,2)</f>
        <v>0</v>
      </c>
      <c r="K218" s="199" t="s">
        <v>133</v>
      </c>
      <c r="L218" s="204"/>
      <c r="M218" s="205"/>
      <c r="N218" s="206" t="s">
        <v>42</v>
      </c>
      <c r="O218" s="56"/>
      <c r="P218" s="170" t="n">
        <f aca="false">O218*H218</f>
        <v>0</v>
      </c>
      <c r="Q218" s="170" t="n">
        <v>0.0004</v>
      </c>
      <c r="R218" s="170" t="n">
        <f aca="false">Q218*H218</f>
        <v>0</v>
      </c>
      <c r="S218" s="170" t="n">
        <v>0</v>
      </c>
      <c r="T218" s="171" t="n">
        <f aca="false">S218*H218</f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72" t="s">
        <v>330</v>
      </c>
      <c r="AT218" s="172" t="s">
        <v>224</v>
      </c>
      <c r="AU218" s="172" t="s">
        <v>81</v>
      </c>
      <c r="AY218" s="4" t="s">
        <v>127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4" t="s">
        <v>79</v>
      </c>
      <c r="BK218" s="173" t="n">
        <f aca="false">ROUND(I218*H218,2)</f>
        <v>0</v>
      </c>
      <c r="BL218" s="4" t="s">
        <v>230</v>
      </c>
      <c r="BM218" s="172" t="s">
        <v>835</v>
      </c>
    </row>
    <row r="219" s="28" customFormat="true" ht="12.8" hidden="false" customHeight="false" outlineLevel="0" collapsed="false">
      <c r="A219" s="23"/>
      <c r="B219" s="24"/>
      <c r="C219" s="23"/>
      <c r="D219" s="174" t="s">
        <v>136</v>
      </c>
      <c r="E219" s="23"/>
      <c r="F219" s="175" t="s">
        <v>834</v>
      </c>
      <c r="G219" s="23"/>
      <c r="H219" s="23"/>
      <c r="I219" s="176"/>
      <c r="J219" s="23"/>
      <c r="K219" s="23"/>
      <c r="L219" s="24"/>
      <c r="M219" s="177"/>
      <c r="N219" s="178"/>
      <c r="O219" s="56"/>
      <c r="P219" s="56"/>
      <c r="Q219" s="56"/>
      <c r="R219" s="56"/>
      <c r="S219" s="56"/>
      <c r="T219" s="57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T219" s="4" t="s">
        <v>136</v>
      </c>
      <c r="AU219" s="4" t="s">
        <v>81</v>
      </c>
    </row>
    <row r="220" s="28" customFormat="true" ht="12.8" hidden="false" customHeight="false" outlineLevel="0" collapsed="false">
      <c r="A220" s="23"/>
      <c r="B220" s="24"/>
      <c r="C220" s="23"/>
      <c r="D220" s="174" t="s">
        <v>138</v>
      </c>
      <c r="E220" s="23"/>
      <c r="F220" s="179" t="s">
        <v>831</v>
      </c>
      <c r="G220" s="23"/>
      <c r="H220" s="23"/>
      <c r="I220" s="176"/>
      <c r="J220" s="23"/>
      <c r="K220" s="23"/>
      <c r="L220" s="24"/>
      <c r="M220" s="177"/>
      <c r="N220" s="178"/>
      <c r="O220" s="56"/>
      <c r="P220" s="56"/>
      <c r="Q220" s="56"/>
      <c r="R220" s="56"/>
      <c r="S220" s="56"/>
      <c r="T220" s="57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T220" s="4" t="s">
        <v>138</v>
      </c>
      <c r="AU220" s="4" t="s">
        <v>81</v>
      </c>
    </row>
    <row r="221" s="146" customFormat="true" ht="22.8" hidden="false" customHeight="true" outlineLevel="0" collapsed="false">
      <c r="B221" s="147"/>
      <c r="D221" s="148" t="s">
        <v>70</v>
      </c>
      <c r="E221" s="158" t="s">
        <v>836</v>
      </c>
      <c r="F221" s="158" t="s">
        <v>837</v>
      </c>
      <c r="I221" s="150"/>
      <c r="J221" s="159" t="n">
        <f aca="false">BK221</f>
        <v>0</v>
      </c>
      <c r="L221" s="147"/>
      <c r="M221" s="152"/>
      <c r="N221" s="153"/>
      <c r="O221" s="153"/>
      <c r="P221" s="154" t="n">
        <f aca="false">SUM(P222:P228)</f>
        <v>0</v>
      </c>
      <c r="Q221" s="153"/>
      <c r="R221" s="154" t="n">
        <f aca="false">SUM(R222:R228)</f>
        <v>0</v>
      </c>
      <c r="S221" s="153"/>
      <c r="T221" s="155" t="n">
        <f aca="false">SUM(T222:T228)</f>
        <v>0</v>
      </c>
      <c r="AR221" s="148" t="s">
        <v>81</v>
      </c>
      <c r="AT221" s="156" t="s">
        <v>70</v>
      </c>
      <c r="AU221" s="156" t="s">
        <v>79</v>
      </c>
      <c r="AY221" s="148" t="s">
        <v>127</v>
      </c>
      <c r="BK221" s="157" t="n">
        <f aca="false">SUM(BK222:BK228)</f>
        <v>0</v>
      </c>
    </row>
    <row r="222" s="28" customFormat="true" ht="16.5" hidden="false" customHeight="true" outlineLevel="0" collapsed="false">
      <c r="A222" s="23"/>
      <c r="B222" s="160"/>
      <c r="C222" s="161" t="s">
        <v>330</v>
      </c>
      <c r="D222" s="161" t="s">
        <v>129</v>
      </c>
      <c r="E222" s="162" t="s">
        <v>838</v>
      </c>
      <c r="F222" s="163" t="s">
        <v>839</v>
      </c>
      <c r="G222" s="164" t="s">
        <v>162</v>
      </c>
      <c r="H222" s="165" t="n">
        <v>0</v>
      </c>
      <c r="I222" s="166"/>
      <c r="J222" s="167" t="n">
        <f aca="false">ROUND(I222*H222,2)</f>
        <v>0</v>
      </c>
      <c r="K222" s="163" t="s">
        <v>133</v>
      </c>
      <c r="L222" s="24"/>
      <c r="M222" s="168"/>
      <c r="N222" s="169" t="s">
        <v>42</v>
      </c>
      <c r="O222" s="56"/>
      <c r="P222" s="170" t="n">
        <f aca="false">O222*H222</f>
        <v>0</v>
      </c>
      <c r="Q222" s="170" t="n">
        <v>0.0015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72" t="s">
        <v>230</v>
      </c>
      <c r="AT222" s="172" t="s">
        <v>129</v>
      </c>
      <c r="AU222" s="172" t="s">
        <v>81</v>
      </c>
      <c r="AY222" s="4" t="s">
        <v>127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4" t="s">
        <v>79</v>
      </c>
      <c r="BK222" s="173" t="n">
        <f aca="false">ROUND(I222*H222,2)</f>
        <v>0</v>
      </c>
      <c r="BL222" s="4" t="s">
        <v>230</v>
      </c>
      <c r="BM222" s="172" t="s">
        <v>840</v>
      </c>
    </row>
    <row r="223" s="28" customFormat="true" ht="12.8" hidden="false" customHeight="false" outlineLevel="0" collapsed="false">
      <c r="A223" s="23"/>
      <c r="B223" s="24"/>
      <c r="C223" s="23"/>
      <c r="D223" s="174" t="s">
        <v>136</v>
      </c>
      <c r="E223" s="23"/>
      <c r="F223" s="175" t="s">
        <v>841</v>
      </c>
      <c r="G223" s="23"/>
      <c r="H223" s="23"/>
      <c r="I223" s="176"/>
      <c r="J223" s="23"/>
      <c r="K223" s="23"/>
      <c r="L223" s="24"/>
      <c r="M223" s="177"/>
      <c r="N223" s="178"/>
      <c r="O223" s="56"/>
      <c r="P223" s="56"/>
      <c r="Q223" s="56"/>
      <c r="R223" s="56"/>
      <c r="S223" s="56"/>
      <c r="T223" s="57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T223" s="4" t="s">
        <v>136</v>
      </c>
      <c r="AU223" s="4" t="s">
        <v>81</v>
      </c>
    </row>
    <row r="224" s="28" customFormat="true" ht="12.8" hidden="false" customHeight="false" outlineLevel="0" collapsed="false">
      <c r="A224" s="23"/>
      <c r="B224" s="24"/>
      <c r="C224" s="23"/>
      <c r="D224" s="174" t="s">
        <v>138</v>
      </c>
      <c r="E224" s="23"/>
      <c r="F224" s="179" t="s">
        <v>842</v>
      </c>
      <c r="G224" s="23"/>
      <c r="H224" s="23"/>
      <c r="I224" s="176"/>
      <c r="J224" s="23"/>
      <c r="K224" s="23"/>
      <c r="L224" s="24"/>
      <c r="M224" s="177"/>
      <c r="N224" s="178"/>
      <c r="O224" s="56"/>
      <c r="P224" s="56"/>
      <c r="Q224" s="56"/>
      <c r="R224" s="56"/>
      <c r="S224" s="56"/>
      <c r="T224" s="57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T224" s="4" t="s">
        <v>138</v>
      </c>
      <c r="AU224" s="4" t="s">
        <v>81</v>
      </c>
    </row>
    <row r="225" s="180" customFormat="true" ht="12.8" hidden="false" customHeight="false" outlineLevel="0" collapsed="false">
      <c r="B225" s="181"/>
      <c r="D225" s="174" t="s">
        <v>140</v>
      </c>
      <c r="E225" s="182"/>
      <c r="F225" s="183" t="s">
        <v>726</v>
      </c>
      <c r="H225" s="182"/>
      <c r="I225" s="184"/>
      <c r="L225" s="181"/>
      <c r="M225" s="185"/>
      <c r="N225" s="186"/>
      <c r="O225" s="186"/>
      <c r="P225" s="186"/>
      <c r="Q225" s="186"/>
      <c r="R225" s="186"/>
      <c r="S225" s="186"/>
      <c r="T225" s="187"/>
      <c r="AT225" s="182" t="s">
        <v>140</v>
      </c>
      <c r="AU225" s="182" t="s">
        <v>81</v>
      </c>
      <c r="AV225" s="180" t="s">
        <v>79</v>
      </c>
      <c r="AW225" s="180" t="s">
        <v>32</v>
      </c>
      <c r="AX225" s="180" t="s">
        <v>71</v>
      </c>
      <c r="AY225" s="182" t="s">
        <v>127</v>
      </c>
    </row>
    <row r="226" s="188" customFormat="true" ht="12.8" hidden="false" customHeight="false" outlineLevel="0" collapsed="false">
      <c r="B226" s="189"/>
      <c r="D226" s="174" t="s">
        <v>140</v>
      </c>
      <c r="E226" s="190"/>
      <c r="F226" s="191" t="s">
        <v>843</v>
      </c>
      <c r="H226" s="192" t="n">
        <v>2.3</v>
      </c>
      <c r="I226" s="193"/>
      <c r="L226" s="189"/>
      <c r="M226" s="194"/>
      <c r="N226" s="195"/>
      <c r="O226" s="195"/>
      <c r="P226" s="195"/>
      <c r="Q226" s="195"/>
      <c r="R226" s="195"/>
      <c r="S226" s="195"/>
      <c r="T226" s="196"/>
      <c r="AT226" s="190" t="s">
        <v>140</v>
      </c>
      <c r="AU226" s="190" t="s">
        <v>81</v>
      </c>
      <c r="AV226" s="188" t="s">
        <v>81</v>
      </c>
      <c r="AW226" s="188" t="s">
        <v>32</v>
      </c>
      <c r="AX226" s="188" t="s">
        <v>71</v>
      </c>
      <c r="AY226" s="190" t="s">
        <v>127</v>
      </c>
    </row>
    <row r="227" s="28" customFormat="true" ht="16.5" hidden="false" customHeight="true" outlineLevel="0" collapsed="false">
      <c r="A227" s="23"/>
      <c r="B227" s="160"/>
      <c r="C227" s="161" t="s">
        <v>334</v>
      </c>
      <c r="D227" s="161" t="s">
        <v>129</v>
      </c>
      <c r="E227" s="162" t="s">
        <v>844</v>
      </c>
      <c r="F227" s="163" t="s">
        <v>845</v>
      </c>
      <c r="G227" s="164" t="s">
        <v>227</v>
      </c>
      <c r="H227" s="165" t="n">
        <v>0</v>
      </c>
      <c r="I227" s="166"/>
      <c r="J227" s="167" t="n">
        <f aca="false">ROUND(I227*H227,2)</f>
        <v>0</v>
      </c>
      <c r="K227" s="163" t="s">
        <v>133</v>
      </c>
      <c r="L227" s="24"/>
      <c r="M227" s="168"/>
      <c r="N227" s="169" t="s">
        <v>42</v>
      </c>
      <c r="O227" s="56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72" t="s">
        <v>230</v>
      </c>
      <c r="AT227" s="172" t="s">
        <v>129</v>
      </c>
      <c r="AU227" s="172" t="s">
        <v>81</v>
      </c>
      <c r="AY227" s="4" t="s">
        <v>127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4" t="s">
        <v>79</v>
      </c>
      <c r="BK227" s="173" t="n">
        <f aca="false">ROUND(I227*H227,2)</f>
        <v>0</v>
      </c>
      <c r="BL227" s="4" t="s">
        <v>230</v>
      </c>
      <c r="BM227" s="172" t="s">
        <v>846</v>
      </c>
    </row>
    <row r="228" s="28" customFormat="true" ht="12.8" hidden="false" customHeight="false" outlineLevel="0" collapsed="false">
      <c r="A228" s="23"/>
      <c r="B228" s="24"/>
      <c r="C228" s="23"/>
      <c r="D228" s="174" t="s">
        <v>136</v>
      </c>
      <c r="E228" s="23"/>
      <c r="F228" s="175" t="s">
        <v>847</v>
      </c>
      <c r="G228" s="23"/>
      <c r="H228" s="23"/>
      <c r="I228" s="176"/>
      <c r="J228" s="23"/>
      <c r="K228" s="23"/>
      <c r="L228" s="24"/>
      <c r="M228" s="210"/>
      <c r="N228" s="211"/>
      <c r="O228" s="212"/>
      <c r="P228" s="212"/>
      <c r="Q228" s="212"/>
      <c r="R228" s="212"/>
      <c r="S228" s="212"/>
      <c r="T228" s="21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T228" s="4" t="s">
        <v>136</v>
      </c>
      <c r="AU228" s="4" t="s">
        <v>81</v>
      </c>
    </row>
    <row r="229" s="28" customFormat="true" ht="6.95" hidden="false" customHeight="true" outlineLevel="0" collapsed="false">
      <c r="A229" s="23"/>
      <c r="B229" s="40"/>
      <c r="C229" s="41"/>
      <c r="D229" s="41"/>
      <c r="E229" s="41"/>
      <c r="F229" s="41"/>
      <c r="G229" s="41"/>
      <c r="H229" s="41"/>
      <c r="I229" s="41"/>
      <c r="J229" s="41"/>
      <c r="K229" s="41"/>
      <c r="L229" s="24"/>
      <c r="M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</row>
  </sheetData>
  <autoFilter ref="C88:K228"/>
  <mergeCells count="9">
    <mergeCell ref="L2:V2"/>
    <mergeCell ref="E7:H7"/>
    <mergeCell ref="E9:H9"/>
    <mergeCell ref="E18:H18"/>
    <mergeCell ref="E27:H27"/>
    <mergeCell ref="E48:H48"/>
    <mergeCell ref="E50:H50"/>
    <mergeCell ref="E79:H79"/>
    <mergeCell ref="E81:H8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92"/>
  <sheetViews>
    <sheetView showFormulas="false" showGridLines="false" showRowColHeaders="true" showZeros="true" rightToLeft="false" tabSelected="false" showOutlineSymbols="true" defaultGridColor="true" view="normal" topLeftCell="E172" colorId="64" zoomScale="100" zoomScaleNormal="100" zoomScalePageLayoutView="100" workbookViewId="0">
      <selection pane="topLeft" activeCell="H195" activeCellId="0" sqref="H195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s="1" customFormat="tru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87</v>
      </c>
    </row>
    <row r="3" s="1" customFormat="tru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81</v>
      </c>
    </row>
    <row r="4" s="1" customFormat="true" ht="24.95" hidden="false" customHeight="true" outlineLevel="0" collapsed="false">
      <c r="B4" s="7"/>
      <c r="D4" s="8" t="s">
        <v>91</v>
      </c>
      <c r="L4" s="7"/>
      <c r="M4" s="99" t="s">
        <v>10</v>
      </c>
      <c r="AT4" s="4" t="s">
        <v>3</v>
      </c>
    </row>
    <row r="5" s="1" customFormat="true" ht="6.95" hidden="false" customHeight="true" outlineLevel="0" collapsed="false">
      <c r="B5" s="7"/>
      <c r="L5" s="7"/>
    </row>
    <row r="6" s="1" customFormat="true" ht="12" hidden="false" customHeight="true" outlineLevel="0" collapsed="false">
      <c r="B6" s="7"/>
      <c r="D6" s="16" t="s">
        <v>16</v>
      </c>
      <c r="L6" s="7"/>
    </row>
    <row r="7" s="1" customFormat="true" ht="16.5" hidden="false" customHeight="true" outlineLevel="0" collapsed="false">
      <c r="B7" s="7"/>
      <c r="E7" s="100" t="str">
        <f aca="false">'Rekapitulace stavby'!K6</f>
        <v>Veltrusy - rekonstrukce ulice Opletalova</v>
      </c>
      <c r="F7" s="100"/>
      <c r="G7" s="100"/>
      <c r="H7" s="100"/>
      <c r="L7" s="7"/>
    </row>
    <row r="8" s="28" customFormat="true" ht="12" hidden="false" customHeight="true" outlineLevel="0" collapsed="false">
      <c r="A8" s="23"/>
      <c r="B8" s="24"/>
      <c r="C8" s="23"/>
      <c r="D8" s="16" t="s">
        <v>92</v>
      </c>
      <c r="E8" s="23"/>
      <c r="F8" s="23"/>
      <c r="G8" s="23"/>
      <c r="H8" s="23"/>
      <c r="I8" s="23"/>
      <c r="J8" s="23"/>
      <c r="K8" s="23"/>
      <c r="L8" s="101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6.5" hidden="false" customHeight="true" outlineLevel="0" collapsed="false">
      <c r="A9" s="23"/>
      <c r="B9" s="24"/>
      <c r="C9" s="23"/>
      <c r="D9" s="23"/>
      <c r="E9" s="102" t="s">
        <v>848</v>
      </c>
      <c r="F9" s="102"/>
      <c r="G9" s="102"/>
      <c r="H9" s="102"/>
      <c r="I9" s="23"/>
      <c r="J9" s="23"/>
      <c r="K9" s="23"/>
      <c r="L9" s="101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.8" hidden="false" customHeight="false" outlineLevel="0" collapsed="false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101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2" hidden="false" customHeight="true" outlineLevel="0" collapsed="false">
      <c r="A11" s="23"/>
      <c r="B11" s="24"/>
      <c r="C11" s="23"/>
      <c r="D11" s="16" t="s">
        <v>18</v>
      </c>
      <c r="E11" s="23"/>
      <c r="F11" s="17"/>
      <c r="G11" s="23"/>
      <c r="H11" s="23"/>
      <c r="I11" s="16" t="s">
        <v>19</v>
      </c>
      <c r="J11" s="17"/>
      <c r="K11" s="23"/>
      <c r="L11" s="101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20</v>
      </c>
      <c r="E12" s="23"/>
      <c r="F12" s="17" t="s">
        <v>21</v>
      </c>
      <c r="G12" s="23"/>
      <c r="H12" s="23"/>
      <c r="I12" s="16" t="s">
        <v>22</v>
      </c>
      <c r="J12" s="103" t="str">
        <f aca="false">'Rekapitulace stavby'!AN8</f>
        <v>13. 7. 2020</v>
      </c>
      <c r="K12" s="23"/>
      <c r="L12" s="101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0.8" hidden="false" customHeight="true" outlineLevel="0" collapsed="false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101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12" hidden="false" customHeight="true" outlineLevel="0" collapsed="false">
      <c r="A14" s="23"/>
      <c r="B14" s="24"/>
      <c r="C14" s="23"/>
      <c r="D14" s="16" t="s">
        <v>24</v>
      </c>
      <c r="E14" s="23"/>
      <c r="F14" s="23"/>
      <c r="G14" s="23"/>
      <c r="H14" s="23"/>
      <c r="I14" s="16" t="s">
        <v>25</v>
      </c>
      <c r="J14" s="17"/>
      <c r="K14" s="23"/>
      <c r="L14" s="101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8" hidden="false" customHeight="true" outlineLevel="0" collapsed="false">
      <c r="A15" s="23"/>
      <c r="B15" s="24"/>
      <c r="C15" s="23"/>
      <c r="D15" s="23"/>
      <c r="E15" s="17" t="s">
        <v>26</v>
      </c>
      <c r="F15" s="23"/>
      <c r="G15" s="23"/>
      <c r="H15" s="23"/>
      <c r="I15" s="16" t="s">
        <v>27</v>
      </c>
      <c r="J15" s="17"/>
      <c r="K15" s="23"/>
      <c r="L15" s="101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6.95" hidden="false" customHeight="true" outlineLevel="0" collapsed="false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101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12" hidden="false" customHeight="true" outlineLevel="0" collapsed="false">
      <c r="A17" s="23"/>
      <c r="B17" s="24"/>
      <c r="C17" s="23"/>
      <c r="D17" s="16" t="s">
        <v>28</v>
      </c>
      <c r="E17" s="23"/>
      <c r="F17" s="23"/>
      <c r="G17" s="23"/>
      <c r="H17" s="23"/>
      <c r="I17" s="16" t="s">
        <v>25</v>
      </c>
      <c r="J17" s="18" t="str">
        <f aca="false">'Rekapitulace stavby'!AN13</f>
        <v>Vyplň údaj</v>
      </c>
      <c r="K17" s="23"/>
      <c r="L17" s="101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8" hidden="false" customHeight="true" outlineLevel="0" collapsed="false">
      <c r="A18" s="23"/>
      <c r="B18" s="24"/>
      <c r="C18" s="23"/>
      <c r="D18" s="23"/>
      <c r="E18" s="104" t="str">
        <f aca="false">'Rekapitulace stavby'!E14</f>
        <v>Vyplň údaj</v>
      </c>
      <c r="F18" s="104"/>
      <c r="G18" s="104"/>
      <c r="H18" s="104"/>
      <c r="I18" s="16" t="s">
        <v>27</v>
      </c>
      <c r="J18" s="18" t="str">
        <f aca="false">'Rekapitulace stavby'!AN14</f>
        <v>Vyplň údaj</v>
      </c>
      <c r="K18" s="23"/>
      <c r="L18" s="101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6.95" hidden="false" customHeight="true" outlineLevel="0" collapsed="false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101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12" hidden="false" customHeight="true" outlineLevel="0" collapsed="false">
      <c r="A20" s="23"/>
      <c r="B20" s="24"/>
      <c r="C20" s="23"/>
      <c r="D20" s="16" t="s">
        <v>30</v>
      </c>
      <c r="E20" s="23"/>
      <c r="F20" s="23"/>
      <c r="G20" s="23"/>
      <c r="H20" s="23"/>
      <c r="I20" s="16" t="s">
        <v>25</v>
      </c>
      <c r="J20" s="17"/>
      <c r="K20" s="23"/>
      <c r="L20" s="101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8" hidden="false" customHeight="true" outlineLevel="0" collapsed="false">
      <c r="A21" s="23"/>
      <c r="B21" s="24"/>
      <c r="C21" s="23"/>
      <c r="D21" s="23"/>
      <c r="E21" s="17" t="s">
        <v>849</v>
      </c>
      <c r="F21" s="23"/>
      <c r="G21" s="23"/>
      <c r="H21" s="23"/>
      <c r="I21" s="16" t="s">
        <v>27</v>
      </c>
      <c r="J21" s="17"/>
      <c r="K21" s="23"/>
      <c r="L21" s="101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6.95" hidden="false" customHeight="true" outlineLevel="0" collapsed="false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101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12" hidden="false" customHeight="true" outlineLevel="0" collapsed="false">
      <c r="A23" s="23"/>
      <c r="B23" s="24"/>
      <c r="C23" s="23"/>
      <c r="D23" s="16" t="s">
        <v>33</v>
      </c>
      <c r="E23" s="23"/>
      <c r="F23" s="23"/>
      <c r="G23" s="23"/>
      <c r="H23" s="23"/>
      <c r="I23" s="16" t="s">
        <v>25</v>
      </c>
      <c r="J23" s="17" t="str">
        <f aca="false">IF('Rekapitulace stavby'!AN19="","",'Rekapitulace stavby'!AN19)</f>
        <v/>
      </c>
      <c r="K23" s="23"/>
      <c r="L23" s="101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8" hidden="false" customHeight="true" outlineLevel="0" collapsed="false">
      <c r="A24" s="23"/>
      <c r="B24" s="24"/>
      <c r="C24" s="23"/>
      <c r="D24" s="23"/>
      <c r="E24" s="17" t="str">
        <f aca="false">IF('Rekapitulace stavby'!E20="","",'Rekapitulace stavby'!E20)</f>
        <v> </v>
      </c>
      <c r="F24" s="23"/>
      <c r="G24" s="23"/>
      <c r="H24" s="23"/>
      <c r="I24" s="16" t="s">
        <v>27</v>
      </c>
      <c r="J24" s="17" t="str">
        <f aca="false">IF('Rekapitulace stavby'!AN20="","",'Rekapitulace stavby'!AN20)</f>
        <v/>
      </c>
      <c r="K24" s="23"/>
      <c r="L24" s="101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28" customFormat="true" ht="6.95" hidden="false" customHeight="true" outlineLevel="0" collapsed="false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101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="28" customFormat="true" ht="12" hidden="false" customHeight="true" outlineLevel="0" collapsed="false">
      <c r="A26" s="23"/>
      <c r="B26" s="24"/>
      <c r="C26" s="23"/>
      <c r="D26" s="16" t="s">
        <v>35</v>
      </c>
      <c r="E26" s="23"/>
      <c r="F26" s="23"/>
      <c r="G26" s="23"/>
      <c r="H26" s="23"/>
      <c r="I26" s="23"/>
      <c r="J26" s="23"/>
      <c r="K26" s="23"/>
      <c r="L26" s="101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108" customFormat="true" ht="16.5" hidden="false" customHeight="true" outlineLevel="0" collapsed="false">
      <c r="A27" s="105"/>
      <c r="B27" s="106"/>
      <c r="C27" s="105"/>
      <c r="D27" s="105"/>
      <c r="E27" s="21" t="s">
        <v>850</v>
      </c>
      <c r="F27" s="21"/>
      <c r="G27" s="21"/>
      <c r="H27" s="21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8" customFormat="true" ht="6.95" hidden="false" customHeight="tru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1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67"/>
      <c r="E29" s="67"/>
      <c r="F29" s="67"/>
      <c r="G29" s="67"/>
      <c r="H29" s="67"/>
      <c r="I29" s="67"/>
      <c r="J29" s="67"/>
      <c r="K29" s="67"/>
      <c r="L29" s="101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25.45" hidden="false" customHeight="true" outlineLevel="0" collapsed="false">
      <c r="A30" s="23"/>
      <c r="B30" s="24"/>
      <c r="C30" s="23"/>
      <c r="D30" s="109" t="s">
        <v>37</v>
      </c>
      <c r="E30" s="23"/>
      <c r="F30" s="23"/>
      <c r="G30" s="23"/>
      <c r="H30" s="23"/>
      <c r="I30" s="23"/>
      <c r="J30" s="110" t="n">
        <f aca="false">ROUND(J82, 2)</f>
        <v>0</v>
      </c>
      <c r="K30" s="23"/>
      <c r="L30" s="101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6.95" hidden="false" customHeight="true" outlineLevel="0" collapsed="false">
      <c r="A31" s="23"/>
      <c r="B31" s="24"/>
      <c r="C31" s="23"/>
      <c r="D31" s="67"/>
      <c r="E31" s="67"/>
      <c r="F31" s="67"/>
      <c r="G31" s="67"/>
      <c r="H31" s="67"/>
      <c r="I31" s="67"/>
      <c r="J31" s="67"/>
      <c r="K31" s="67"/>
      <c r="L31" s="101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23"/>
      <c r="F32" s="111" t="s">
        <v>39</v>
      </c>
      <c r="G32" s="23"/>
      <c r="H32" s="23"/>
      <c r="I32" s="111" t="s">
        <v>38</v>
      </c>
      <c r="J32" s="111" t="s">
        <v>40</v>
      </c>
      <c r="K32" s="23"/>
      <c r="L32" s="101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false" customHeight="true" outlineLevel="0" collapsed="false">
      <c r="A33" s="23"/>
      <c r="B33" s="24"/>
      <c r="C33" s="23"/>
      <c r="D33" s="112" t="s">
        <v>41</v>
      </c>
      <c r="E33" s="16" t="s">
        <v>42</v>
      </c>
      <c r="F33" s="113" t="n">
        <f aca="false">ROUND((SUM(BE82:BE191)),  2)</f>
        <v>0</v>
      </c>
      <c r="G33" s="23"/>
      <c r="H33" s="23"/>
      <c r="I33" s="114" t="n">
        <v>0.21</v>
      </c>
      <c r="J33" s="113" t="n">
        <f aca="false">ROUND(((SUM(BE82:BE191))*I33),  2)</f>
        <v>0</v>
      </c>
      <c r="K33" s="23"/>
      <c r="L33" s="101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false" customHeight="true" outlineLevel="0" collapsed="false">
      <c r="A34" s="23"/>
      <c r="B34" s="24"/>
      <c r="C34" s="23"/>
      <c r="D34" s="23"/>
      <c r="E34" s="16" t="s">
        <v>43</v>
      </c>
      <c r="F34" s="113" t="n">
        <f aca="false">ROUND((SUM(BF82:BF191)),  2)</f>
        <v>0</v>
      </c>
      <c r="G34" s="23"/>
      <c r="H34" s="23"/>
      <c r="I34" s="114" t="n">
        <v>0.15</v>
      </c>
      <c r="J34" s="113" t="n">
        <f aca="false">ROUND(((SUM(BF82:BF191))*I34),  2)</f>
        <v>0</v>
      </c>
      <c r="K34" s="23"/>
      <c r="L34" s="101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44</v>
      </c>
      <c r="F35" s="113" t="n">
        <f aca="false">ROUND((SUM(BG82:BG191)),  2)</f>
        <v>0</v>
      </c>
      <c r="G35" s="23"/>
      <c r="H35" s="23"/>
      <c r="I35" s="114" t="n">
        <v>0.21</v>
      </c>
      <c r="J35" s="113" t="n">
        <f aca="false">0</f>
        <v>0</v>
      </c>
      <c r="K35" s="23"/>
      <c r="L35" s="101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14.4" hidden="true" customHeight="true" outlineLevel="0" collapsed="false">
      <c r="A36" s="23"/>
      <c r="B36" s="24"/>
      <c r="C36" s="23"/>
      <c r="D36" s="23"/>
      <c r="E36" s="16" t="s">
        <v>45</v>
      </c>
      <c r="F36" s="113" t="n">
        <f aca="false">ROUND((SUM(BH82:BH191)),  2)</f>
        <v>0</v>
      </c>
      <c r="G36" s="23"/>
      <c r="H36" s="23"/>
      <c r="I36" s="114" t="n">
        <v>0.15</v>
      </c>
      <c r="J36" s="113" t="n">
        <f aca="false">0</f>
        <v>0</v>
      </c>
      <c r="K36" s="23"/>
      <c r="L36" s="101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14.4" hidden="true" customHeight="true" outlineLevel="0" collapsed="false">
      <c r="A37" s="23"/>
      <c r="B37" s="24"/>
      <c r="C37" s="23"/>
      <c r="D37" s="23"/>
      <c r="E37" s="16" t="s">
        <v>46</v>
      </c>
      <c r="F37" s="113" t="n">
        <f aca="false">ROUND((SUM(BI82:BI191)),  2)</f>
        <v>0</v>
      </c>
      <c r="G37" s="23"/>
      <c r="H37" s="23"/>
      <c r="I37" s="114" t="n">
        <v>0</v>
      </c>
      <c r="J37" s="113" t="n">
        <f aca="false">0</f>
        <v>0</v>
      </c>
      <c r="K37" s="23"/>
      <c r="L37" s="101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6.95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101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="28" customFormat="true" ht="25.45" hidden="false" customHeight="true" outlineLevel="0" collapsed="false">
      <c r="A39" s="23"/>
      <c r="B39" s="24"/>
      <c r="C39" s="115"/>
      <c r="D39" s="116" t="s">
        <v>47</v>
      </c>
      <c r="E39" s="59"/>
      <c r="F39" s="59"/>
      <c r="G39" s="117" t="s">
        <v>48</v>
      </c>
      <c r="H39" s="118" t="s">
        <v>49</v>
      </c>
      <c r="I39" s="59"/>
      <c r="J39" s="119" t="n">
        <f aca="false">SUM(J30:J37)</f>
        <v>0</v>
      </c>
      <c r="K39" s="120"/>
      <c r="L39" s="101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="28" customFormat="true" ht="14.4" hidden="false" customHeight="true" outlineLevel="0" collapsed="false">
      <c r="A40" s="23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101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4" s="28" customFormat="true" ht="6.95" hidden="false" customHeight="true" outlineLevel="0" collapsed="false">
      <c r="A44" s="23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01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="28" customFormat="true" ht="24.95" hidden="false" customHeight="true" outlineLevel="0" collapsed="false">
      <c r="A45" s="23"/>
      <c r="B45" s="24"/>
      <c r="C45" s="8" t="s">
        <v>95</v>
      </c>
      <c r="D45" s="23"/>
      <c r="E45" s="23"/>
      <c r="F45" s="23"/>
      <c r="G45" s="23"/>
      <c r="H45" s="23"/>
      <c r="I45" s="23"/>
      <c r="J45" s="23"/>
      <c r="K45" s="23"/>
      <c r="L45" s="101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="28" customFormat="true" ht="6.95" hidden="false" customHeight="true" outlineLevel="0" collapsed="false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101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="28" customFormat="true" ht="12" hidden="false" customHeight="true" outlineLevel="0" collapsed="false">
      <c r="A47" s="23"/>
      <c r="B47" s="24"/>
      <c r="C47" s="16" t="s">
        <v>16</v>
      </c>
      <c r="D47" s="23"/>
      <c r="E47" s="23"/>
      <c r="F47" s="23"/>
      <c r="G47" s="23"/>
      <c r="H47" s="23"/>
      <c r="I47" s="23"/>
      <c r="J47" s="23"/>
      <c r="K47" s="23"/>
      <c r="L47" s="101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="28" customFormat="true" ht="16.5" hidden="false" customHeight="true" outlineLevel="0" collapsed="false">
      <c r="A48" s="23"/>
      <c r="B48" s="24"/>
      <c r="C48" s="23"/>
      <c r="D48" s="23"/>
      <c r="E48" s="100" t="str">
        <f aca="false">E7</f>
        <v>Veltrusy - rekonstrukce ulice Opletalova</v>
      </c>
      <c r="F48" s="100"/>
      <c r="G48" s="100"/>
      <c r="H48" s="100"/>
      <c r="I48" s="23"/>
      <c r="J48" s="23"/>
      <c r="K48" s="23"/>
      <c r="L48" s="101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="28" customFormat="true" ht="12" hidden="false" customHeight="true" outlineLevel="0" collapsed="false">
      <c r="A49" s="23"/>
      <c r="B49" s="24"/>
      <c r="C49" s="16" t="s">
        <v>92</v>
      </c>
      <c r="D49" s="23"/>
      <c r="E49" s="23"/>
      <c r="F49" s="23"/>
      <c r="G49" s="23"/>
      <c r="H49" s="23"/>
      <c r="I49" s="23"/>
      <c r="J49" s="23"/>
      <c r="K49" s="23"/>
      <c r="L49" s="101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="28" customFormat="true" ht="16.5" hidden="false" customHeight="true" outlineLevel="0" collapsed="false">
      <c r="A50" s="23"/>
      <c r="B50" s="24"/>
      <c r="C50" s="23"/>
      <c r="D50" s="23"/>
      <c r="E50" s="102" t="str">
        <f aca="false">E9</f>
        <v>SO 401 - Veřejné osvětlení</v>
      </c>
      <c r="F50" s="102"/>
      <c r="G50" s="102"/>
      <c r="H50" s="102"/>
      <c r="I50" s="23"/>
      <c r="J50" s="23"/>
      <c r="K50" s="23"/>
      <c r="L50" s="101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="28" customFormat="true" ht="6.95" hidden="false" customHeight="true" outlineLevel="0" collapsed="false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101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="28" customFormat="true" ht="12" hidden="false" customHeight="true" outlineLevel="0" collapsed="false">
      <c r="A52" s="23"/>
      <c r="B52" s="24"/>
      <c r="C52" s="16" t="s">
        <v>20</v>
      </c>
      <c r="D52" s="23"/>
      <c r="E52" s="23"/>
      <c r="F52" s="17" t="str">
        <f aca="false">F12</f>
        <v>Veltrusy, křiž. s ulicí Riegrova</v>
      </c>
      <c r="G52" s="23"/>
      <c r="H52" s="23"/>
      <c r="I52" s="16" t="s">
        <v>22</v>
      </c>
      <c r="J52" s="103" t="str">
        <f aca="false">IF(J12="","",J12)</f>
        <v>13. 7. 2020</v>
      </c>
      <c r="K52" s="23"/>
      <c r="L52" s="101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="28" customFormat="true" ht="6.95" hidden="false" customHeight="true" outlineLevel="0" collapsed="false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101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="28" customFormat="true" ht="15.15" hidden="false" customHeight="true" outlineLevel="0" collapsed="false">
      <c r="A54" s="23"/>
      <c r="B54" s="24"/>
      <c r="C54" s="16" t="s">
        <v>24</v>
      </c>
      <c r="D54" s="23"/>
      <c r="E54" s="23"/>
      <c r="F54" s="17" t="str">
        <f aca="false">E15</f>
        <v>Město Veltrusy</v>
      </c>
      <c r="G54" s="23"/>
      <c r="H54" s="23"/>
      <c r="I54" s="16" t="s">
        <v>30</v>
      </c>
      <c r="J54" s="121" t="str">
        <f aca="false">E21</f>
        <v>Petr Vágner, DiS.</v>
      </c>
      <c r="K54" s="23"/>
      <c r="L54" s="101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="28" customFormat="true" ht="15.15" hidden="false" customHeight="true" outlineLevel="0" collapsed="false">
      <c r="A55" s="23"/>
      <c r="B55" s="24"/>
      <c r="C55" s="16" t="s">
        <v>28</v>
      </c>
      <c r="D55" s="23"/>
      <c r="E55" s="23"/>
      <c r="F55" s="17" t="str">
        <f aca="false">IF(E18="","",E18)</f>
        <v>Vyplň údaj</v>
      </c>
      <c r="G55" s="23"/>
      <c r="H55" s="23"/>
      <c r="I55" s="16" t="s">
        <v>33</v>
      </c>
      <c r="J55" s="121" t="str">
        <f aca="false">E24</f>
        <v> </v>
      </c>
      <c r="K55" s="23"/>
      <c r="L55" s="101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="28" customFormat="true" ht="10.3" hidden="false" customHeight="true" outlineLevel="0" collapsed="false">
      <c r="A56" s="23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101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="28" customFormat="true" ht="29.3" hidden="false" customHeight="true" outlineLevel="0" collapsed="false">
      <c r="A57" s="23"/>
      <c r="B57" s="24"/>
      <c r="C57" s="122" t="s">
        <v>96</v>
      </c>
      <c r="D57" s="115"/>
      <c r="E57" s="115"/>
      <c r="F57" s="115"/>
      <c r="G57" s="115"/>
      <c r="H57" s="115"/>
      <c r="I57" s="115"/>
      <c r="J57" s="123" t="s">
        <v>97</v>
      </c>
      <c r="K57" s="115"/>
      <c r="L57" s="101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="28" customFormat="true" ht="10.3" hidden="false" customHeight="true" outlineLevel="0" collapsed="false">
      <c r="A58" s="23"/>
      <c r="B58" s="24"/>
      <c r="C58" s="23"/>
      <c r="D58" s="23"/>
      <c r="E58" s="23"/>
      <c r="F58" s="23"/>
      <c r="G58" s="23"/>
      <c r="H58" s="23"/>
      <c r="I58" s="23"/>
      <c r="J58" s="23"/>
      <c r="K58" s="23"/>
      <c r="L58" s="101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="28" customFormat="true" ht="22.8" hidden="false" customHeight="true" outlineLevel="0" collapsed="false">
      <c r="A59" s="23"/>
      <c r="B59" s="24"/>
      <c r="C59" s="124" t="s">
        <v>69</v>
      </c>
      <c r="D59" s="23"/>
      <c r="E59" s="23"/>
      <c r="F59" s="23"/>
      <c r="G59" s="23"/>
      <c r="H59" s="23"/>
      <c r="I59" s="23"/>
      <c r="J59" s="110" t="n">
        <f aca="false">J82</f>
        <v>0</v>
      </c>
      <c r="K59" s="23"/>
      <c r="L59" s="101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U59" s="4" t="s">
        <v>98</v>
      </c>
    </row>
    <row r="60" s="125" customFormat="true" ht="24.95" hidden="false" customHeight="true" outlineLevel="0" collapsed="false">
      <c r="B60" s="126"/>
      <c r="D60" s="127" t="s">
        <v>108</v>
      </c>
      <c r="E60" s="128"/>
      <c r="F60" s="128"/>
      <c r="G60" s="128"/>
      <c r="H60" s="128"/>
      <c r="I60" s="128"/>
      <c r="J60" s="129" t="n">
        <f aca="false">J83</f>
        <v>0</v>
      </c>
      <c r="L60" s="126"/>
    </row>
    <row r="61" s="130" customFormat="true" ht="19.9" hidden="false" customHeight="true" outlineLevel="0" collapsed="false">
      <c r="B61" s="131"/>
      <c r="D61" s="132" t="s">
        <v>851</v>
      </c>
      <c r="E61" s="133"/>
      <c r="F61" s="133"/>
      <c r="G61" s="133"/>
      <c r="H61" s="133"/>
      <c r="I61" s="133"/>
      <c r="J61" s="134" t="n">
        <f aca="false">J84</f>
        <v>0</v>
      </c>
      <c r="L61" s="131"/>
    </row>
    <row r="62" s="130" customFormat="true" ht="19.9" hidden="false" customHeight="true" outlineLevel="0" collapsed="false">
      <c r="B62" s="131"/>
      <c r="D62" s="132" t="s">
        <v>852</v>
      </c>
      <c r="E62" s="133"/>
      <c r="F62" s="133"/>
      <c r="G62" s="133"/>
      <c r="H62" s="133"/>
      <c r="I62" s="133"/>
      <c r="J62" s="134" t="n">
        <f aca="false">J157</f>
        <v>0</v>
      </c>
      <c r="L62" s="131"/>
    </row>
    <row r="63" s="28" customFormat="true" ht="21.85" hidden="false" customHeight="true" outlineLevel="0" collapsed="false">
      <c r="A63" s="23"/>
      <c r="B63" s="24"/>
      <c r="C63" s="23"/>
      <c r="D63" s="23"/>
      <c r="E63" s="23"/>
      <c r="F63" s="23"/>
      <c r="G63" s="23"/>
      <c r="H63" s="23"/>
      <c r="I63" s="23"/>
      <c r="J63" s="23"/>
      <c r="K63" s="23"/>
      <c r="L63" s="101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</row>
    <row r="64" s="28" customFormat="true" ht="6.95" hidden="false" customHeight="true" outlineLevel="0" collapsed="false">
      <c r="A64" s="23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01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8" s="28" customFormat="true" ht="6.95" hidden="false" customHeight="true" outlineLevel="0" collapsed="false">
      <c r="A68" s="23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01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</row>
    <row r="69" s="28" customFormat="true" ht="24.95" hidden="false" customHeight="true" outlineLevel="0" collapsed="false">
      <c r="A69" s="23"/>
      <c r="B69" s="24"/>
      <c r="C69" s="8" t="s">
        <v>112</v>
      </c>
      <c r="D69" s="23"/>
      <c r="E69" s="23"/>
      <c r="F69" s="23"/>
      <c r="G69" s="23"/>
      <c r="H69" s="23"/>
      <c r="I69" s="23"/>
      <c r="J69" s="23"/>
      <c r="K69" s="23"/>
      <c r="L69" s="101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</row>
    <row r="70" s="28" customFormat="true" ht="6.95" hidden="false" customHeight="true" outlineLevel="0" collapsed="false">
      <c r="A70" s="23"/>
      <c r="B70" s="24"/>
      <c r="C70" s="23"/>
      <c r="D70" s="23"/>
      <c r="E70" s="23"/>
      <c r="F70" s="23"/>
      <c r="G70" s="23"/>
      <c r="H70" s="23"/>
      <c r="I70" s="23"/>
      <c r="J70" s="23"/>
      <c r="K70" s="23"/>
      <c r="L70" s="101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s="28" customFormat="true" ht="12" hidden="false" customHeight="true" outlineLevel="0" collapsed="false">
      <c r="A71" s="23"/>
      <c r="B71" s="24"/>
      <c r="C71" s="16" t="s">
        <v>16</v>
      </c>
      <c r="D71" s="23"/>
      <c r="E71" s="23"/>
      <c r="F71" s="23"/>
      <c r="G71" s="23"/>
      <c r="H71" s="23"/>
      <c r="I71" s="23"/>
      <c r="J71" s="23"/>
      <c r="K71" s="23"/>
      <c r="L71" s="101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</row>
    <row r="72" s="28" customFormat="true" ht="16.5" hidden="false" customHeight="true" outlineLevel="0" collapsed="false">
      <c r="A72" s="23"/>
      <c r="B72" s="24"/>
      <c r="C72" s="23"/>
      <c r="D72" s="23"/>
      <c r="E72" s="100" t="str">
        <f aca="false">E7</f>
        <v>Veltrusy - rekonstrukce ulice Opletalova</v>
      </c>
      <c r="F72" s="100"/>
      <c r="G72" s="100"/>
      <c r="H72" s="100"/>
      <c r="I72" s="23"/>
      <c r="J72" s="23"/>
      <c r="K72" s="23"/>
      <c r="L72" s="101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</row>
    <row r="73" s="28" customFormat="true" ht="12" hidden="false" customHeight="true" outlineLevel="0" collapsed="false">
      <c r="A73" s="23"/>
      <c r="B73" s="24"/>
      <c r="C73" s="16" t="s">
        <v>92</v>
      </c>
      <c r="D73" s="23"/>
      <c r="E73" s="23"/>
      <c r="F73" s="23"/>
      <c r="G73" s="23"/>
      <c r="H73" s="23"/>
      <c r="I73" s="23"/>
      <c r="J73" s="23"/>
      <c r="K73" s="23"/>
      <c r="L73" s="101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</row>
    <row r="74" s="28" customFormat="true" ht="16.5" hidden="false" customHeight="true" outlineLevel="0" collapsed="false">
      <c r="A74" s="23"/>
      <c r="B74" s="24"/>
      <c r="C74" s="23"/>
      <c r="D74" s="23"/>
      <c r="E74" s="102" t="str">
        <f aca="false">E9</f>
        <v>SO 401 - Veřejné osvětlení</v>
      </c>
      <c r="F74" s="102"/>
      <c r="G74" s="102"/>
      <c r="H74" s="102"/>
      <c r="I74" s="23"/>
      <c r="J74" s="23"/>
      <c r="K74" s="23"/>
      <c r="L74" s="101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5" s="28" customFormat="true" ht="6.95" hidden="false" customHeight="true" outlineLevel="0" collapsed="false">
      <c r="A75" s="23"/>
      <c r="B75" s="24"/>
      <c r="C75" s="23"/>
      <c r="D75" s="23"/>
      <c r="E75" s="23"/>
      <c r="F75" s="23"/>
      <c r="G75" s="23"/>
      <c r="H75" s="23"/>
      <c r="I75" s="23"/>
      <c r="J75" s="23"/>
      <c r="K75" s="23"/>
      <c r="L75" s="101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="28" customFormat="true" ht="12" hidden="false" customHeight="true" outlineLevel="0" collapsed="false">
      <c r="A76" s="23"/>
      <c r="B76" s="24"/>
      <c r="C76" s="16" t="s">
        <v>20</v>
      </c>
      <c r="D76" s="23"/>
      <c r="E76" s="23"/>
      <c r="F76" s="17" t="str">
        <f aca="false">F12</f>
        <v>Veltrusy, křiž. s ulicí Riegrova</v>
      </c>
      <c r="G76" s="23"/>
      <c r="H76" s="23"/>
      <c r="I76" s="16" t="s">
        <v>22</v>
      </c>
      <c r="J76" s="103" t="str">
        <f aca="false">IF(J12="","",J12)</f>
        <v>13. 7. 2020</v>
      </c>
      <c r="K76" s="23"/>
      <c r="L76" s="101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6.95" hidden="false" customHeight="true" outlineLevel="0" collapsed="false">
      <c r="A77" s="23"/>
      <c r="B77" s="24"/>
      <c r="C77" s="23"/>
      <c r="D77" s="23"/>
      <c r="E77" s="23"/>
      <c r="F77" s="23"/>
      <c r="G77" s="23"/>
      <c r="H77" s="23"/>
      <c r="I77" s="23"/>
      <c r="J77" s="23"/>
      <c r="K77" s="23"/>
      <c r="L77" s="101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78" s="28" customFormat="true" ht="15.15" hidden="false" customHeight="true" outlineLevel="0" collapsed="false">
      <c r="A78" s="23"/>
      <c r="B78" s="24"/>
      <c r="C78" s="16" t="s">
        <v>24</v>
      </c>
      <c r="D78" s="23"/>
      <c r="E78" s="23"/>
      <c r="F78" s="17" t="str">
        <f aca="false">E15</f>
        <v>Město Veltrusy</v>
      </c>
      <c r="G78" s="23"/>
      <c r="H78" s="23"/>
      <c r="I78" s="16" t="s">
        <v>30</v>
      </c>
      <c r="J78" s="121" t="str">
        <f aca="false">E21</f>
        <v>Petr Vágner, DiS.</v>
      </c>
      <c r="K78" s="23"/>
      <c r="L78" s="101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="28" customFormat="true" ht="15.15" hidden="false" customHeight="true" outlineLevel="0" collapsed="false">
      <c r="A79" s="23"/>
      <c r="B79" s="24"/>
      <c r="C79" s="16" t="s">
        <v>28</v>
      </c>
      <c r="D79" s="23"/>
      <c r="E79" s="23"/>
      <c r="F79" s="17" t="str">
        <f aca="false">IF(E18="","",E18)</f>
        <v>Vyplň údaj</v>
      </c>
      <c r="G79" s="23"/>
      <c r="H79" s="23"/>
      <c r="I79" s="16" t="s">
        <v>33</v>
      </c>
      <c r="J79" s="121" t="str">
        <f aca="false">E24</f>
        <v> </v>
      </c>
      <c r="K79" s="23"/>
      <c r="L79" s="101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="28" customFormat="true" ht="10.3" hidden="false" customHeight="true" outlineLevel="0" collapsed="false">
      <c r="A80" s="23"/>
      <c r="B80" s="24"/>
      <c r="C80" s="23"/>
      <c r="D80" s="23"/>
      <c r="E80" s="23"/>
      <c r="F80" s="23"/>
      <c r="G80" s="23"/>
      <c r="H80" s="23"/>
      <c r="I80" s="23"/>
      <c r="J80" s="23"/>
      <c r="K80" s="23"/>
      <c r="L80" s="101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="141" customFormat="true" ht="29.3" hidden="false" customHeight="true" outlineLevel="0" collapsed="false">
      <c r="A81" s="135"/>
      <c r="B81" s="136"/>
      <c r="C81" s="137" t="s">
        <v>113</v>
      </c>
      <c r="D81" s="138" t="s">
        <v>56</v>
      </c>
      <c r="E81" s="138" t="s">
        <v>52</v>
      </c>
      <c r="F81" s="138" t="s">
        <v>53</v>
      </c>
      <c r="G81" s="138" t="s">
        <v>114</v>
      </c>
      <c r="H81" s="138" t="s">
        <v>115</v>
      </c>
      <c r="I81" s="138" t="s">
        <v>116</v>
      </c>
      <c r="J81" s="138" t="s">
        <v>97</v>
      </c>
      <c r="K81" s="139" t="s">
        <v>117</v>
      </c>
      <c r="L81" s="140"/>
      <c r="M81" s="63"/>
      <c r="N81" s="64" t="s">
        <v>41</v>
      </c>
      <c r="O81" s="64" t="s">
        <v>118</v>
      </c>
      <c r="P81" s="64" t="s">
        <v>119</v>
      </c>
      <c r="Q81" s="64" t="s">
        <v>120</v>
      </c>
      <c r="R81" s="64" t="s">
        <v>121</v>
      </c>
      <c r="S81" s="64" t="s">
        <v>122</v>
      </c>
      <c r="T81" s="65" t="s">
        <v>123</v>
      </c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</row>
    <row r="82" s="28" customFormat="true" ht="22.8" hidden="false" customHeight="true" outlineLevel="0" collapsed="false">
      <c r="A82" s="23"/>
      <c r="B82" s="24"/>
      <c r="C82" s="71" t="s">
        <v>124</v>
      </c>
      <c r="D82" s="23"/>
      <c r="E82" s="23"/>
      <c r="F82" s="23"/>
      <c r="G82" s="23"/>
      <c r="H82" s="23"/>
      <c r="I82" s="23"/>
      <c r="J82" s="142" t="n">
        <f aca="false">BK82</f>
        <v>0</v>
      </c>
      <c r="K82" s="23"/>
      <c r="L82" s="24"/>
      <c r="M82" s="66"/>
      <c r="N82" s="54"/>
      <c r="O82" s="67"/>
      <c r="P82" s="143" t="n">
        <f aca="false">P83</f>
        <v>0</v>
      </c>
      <c r="Q82" s="67"/>
      <c r="R82" s="143" t="n">
        <f aca="false">R83</f>
        <v>0</v>
      </c>
      <c r="S82" s="67"/>
      <c r="T82" s="144" t="n">
        <f aca="false">T83</f>
        <v>0</v>
      </c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T82" s="4" t="s">
        <v>70</v>
      </c>
      <c r="AU82" s="4" t="s">
        <v>98</v>
      </c>
      <c r="BK82" s="145" t="n">
        <f aca="false">BK83</f>
        <v>0</v>
      </c>
    </row>
    <row r="83" s="146" customFormat="true" ht="25.9" hidden="false" customHeight="true" outlineLevel="0" collapsed="false">
      <c r="B83" s="147"/>
      <c r="D83" s="148" t="s">
        <v>70</v>
      </c>
      <c r="E83" s="149" t="s">
        <v>224</v>
      </c>
      <c r="F83" s="149" t="s">
        <v>660</v>
      </c>
      <c r="I83" s="150"/>
      <c r="J83" s="151" t="n">
        <f aca="false">BK83</f>
        <v>0</v>
      </c>
      <c r="L83" s="147"/>
      <c r="M83" s="152"/>
      <c r="N83" s="153"/>
      <c r="O83" s="153"/>
      <c r="P83" s="154" t="n">
        <f aca="false">P84+P157</f>
        <v>0</v>
      </c>
      <c r="Q83" s="153"/>
      <c r="R83" s="154" t="n">
        <f aca="false">R84+R157</f>
        <v>0</v>
      </c>
      <c r="S83" s="153"/>
      <c r="T83" s="155" t="n">
        <f aca="false">T84+T157</f>
        <v>0</v>
      </c>
      <c r="AR83" s="148" t="s">
        <v>149</v>
      </c>
      <c r="AT83" s="156" t="s">
        <v>70</v>
      </c>
      <c r="AU83" s="156" t="s">
        <v>71</v>
      </c>
      <c r="AY83" s="148" t="s">
        <v>127</v>
      </c>
      <c r="BK83" s="157" t="n">
        <f aca="false">BK84+BK157</f>
        <v>0</v>
      </c>
    </row>
    <row r="84" s="146" customFormat="true" ht="22.8" hidden="false" customHeight="true" outlineLevel="0" collapsed="false">
      <c r="B84" s="147"/>
      <c r="D84" s="148" t="s">
        <v>70</v>
      </c>
      <c r="E84" s="158" t="s">
        <v>853</v>
      </c>
      <c r="F84" s="158" t="s">
        <v>854</v>
      </c>
      <c r="I84" s="150"/>
      <c r="J84" s="159" t="n">
        <f aca="false">BK84</f>
        <v>0</v>
      </c>
      <c r="L84" s="147"/>
      <c r="M84" s="152"/>
      <c r="N84" s="153"/>
      <c r="O84" s="153"/>
      <c r="P84" s="154" t="n">
        <f aca="false">SUM(P85:P156)</f>
        <v>0</v>
      </c>
      <c r="Q84" s="153"/>
      <c r="R84" s="154" t="n">
        <f aca="false">SUM(R85:R156)</f>
        <v>0</v>
      </c>
      <c r="S84" s="153"/>
      <c r="T84" s="155" t="n">
        <f aca="false">SUM(T85:T156)</f>
        <v>0</v>
      </c>
      <c r="AR84" s="148" t="s">
        <v>79</v>
      </c>
      <c r="AT84" s="156" t="s">
        <v>70</v>
      </c>
      <c r="AU84" s="156" t="s">
        <v>79</v>
      </c>
      <c r="AY84" s="148" t="s">
        <v>127</v>
      </c>
      <c r="BK84" s="157" t="n">
        <f aca="false">SUM(BK85:BK156)</f>
        <v>0</v>
      </c>
    </row>
    <row r="85" s="28" customFormat="true" ht="21.75" hidden="false" customHeight="true" outlineLevel="0" collapsed="false">
      <c r="A85" s="23"/>
      <c r="B85" s="160"/>
      <c r="C85" s="161" t="s">
        <v>79</v>
      </c>
      <c r="D85" s="161" t="s">
        <v>129</v>
      </c>
      <c r="E85" s="162" t="s">
        <v>855</v>
      </c>
      <c r="F85" s="163" t="s">
        <v>856</v>
      </c>
      <c r="G85" s="164" t="s">
        <v>162</v>
      </c>
      <c r="H85" s="165" t="n">
        <v>0</v>
      </c>
      <c r="I85" s="166"/>
      <c r="J85" s="167" t="n">
        <f aca="false">ROUND(I85*H85,2)</f>
        <v>0</v>
      </c>
      <c r="K85" s="163"/>
      <c r="L85" s="24"/>
      <c r="M85" s="168"/>
      <c r="N85" s="169" t="s">
        <v>42</v>
      </c>
      <c r="O85" s="56"/>
      <c r="P85" s="170" t="n">
        <f aca="false">O85*H85</f>
        <v>0</v>
      </c>
      <c r="Q85" s="170" t="n">
        <v>0</v>
      </c>
      <c r="R85" s="170" t="n">
        <f aca="false">Q85*H85</f>
        <v>0</v>
      </c>
      <c r="S85" s="170" t="n">
        <v>0</v>
      </c>
      <c r="T85" s="171" t="n">
        <f aca="false">S85*H85</f>
        <v>0</v>
      </c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R85" s="172" t="s">
        <v>134</v>
      </c>
      <c r="AT85" s="172" t="s">
        <v>129</v>
      </c>
      <c r="AU85" s="172" t="s">
        <v>81</v>
      </c>
      <c r="AY85" s="4" t="s">
        <v>127</v>
      </c>
      <c r="BE85" s="173" t="n">
        <f aca="false">IF(N85="základní",J85,0)</f>
        <v>0</v>
      </c>
      <c r="BF85" s="173" t="n">
        <f aca="false">IF(N85="snížená",J85,0)</f>
        <v>0</v>
      </c>
      <c r="BG85" s="173" t="n">
        <f aca="false">IF(N85="zákl. přenesená",J85,0)</f>
        <v>0</v>
      </c>
      <c r="BH85" s="173" t="n">
        <f aca="false">IF(N85="sníž. přenesená",J85,0)</f>
        <v>0</v>
      </c>
      <c r="BI85" s="173" t="n">
        <f aca="false">IF(N85="nulová",J85,0)</f>
        <v>0</v>
      </c>
      <c r="BJ85" s="4" t="s">
        <v>79</v>
      </c>
      <c r="BK85" s="173" t="n">
        <f aca="false">ROUND(I85*H85,2)</f>
        <v>0</v>
      </c>
      <c r="BL85" s="4" t="s">
        <v>134</v>
      </c>
      <c r="BM85" s="172" t="s">
        <v>81</v>
      </c>
    </row>
    <row r="86" s="28" customFormat="true" ht="12.8" hidden="false" customHeight="false" outlineLevel="0" collapsed="false">
      <c r="A86" s="23"/>
      <c r="B86" s="24"/>
      <c r="C86" s="23"/>
      <c r="D86" s="174" t="s">
        <v>136</v>
      </c>
      <c r="E86" s="23"/>
      <c r="F86" s="175" t="s">
        <v>856</v>
      </c>
      <c r="G86" s="23"/>
      <c r="H86" s="23"/>
      <c r="I86" s="176"/>
      <c r="J86" s="23"/>
      <c r="K86" s="23"/>
      <c r="L86" s="24"/>
      <c r="M86" s="177"/>
      <c r="N86" s="178"/>
      <c r="O86" s="56"/>
      <c r="P86" s="56"/>
      <c r="Q86" s="56"/>
      <c r="R86" s="56"/>
      <c r="S86" s="56"/>
      <c r="T86" s="57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T86" s="4" t="s">
        <v>136</v>
      </c>
      <c r="AU86" s="4" t="s">
        <v>81</v>
      </c>
    </row>
    <row r="87" s="28" customFormat="true" ht="16.5" hidden="false" customHeight="true" outlineLevel="0" collapsed="false">
      <c r="A87" s="23"/>
      <c r="B87" s="160"/>
      <c r="C87" s="197" t="s">
        <v>81</v>
      </c>
      <c r="D87" s="197" t="s">
        <v>224</v>
      </c>
      <c r="E87" s="198" t="s">
        <v>857</v>
      </c>
      <c r="F87" s="199" t="s">
        <v>858</v>
      </c>
      <c r="G87" s="200" t="s">
        <v>162</v>
      </c>
      <c r="H87" s="201" t="n">
        <v>0</v>
      </c>
      <c r="I87" s="202"/>
      <c r="J87" s="203" t="n">
        <f aca="false">ROUND(I87*H87,2)</f>
        <v>0</v>
      </c>
      <c r="K87" s="199"/>
      <c r="L87" s="204"/>
      <c r="M87" s="205"/>
      <c r="N87" s="206" t="s">
        <v>42</v>
      </c>
      <c r="O87" s="56"/>
      <c r="P87" s="170" t="n">
        <f aca="false">O87*H87</f>
        <v>0</v>
      </c>
      <c r="Q87" s="170" t="n">
        <v>0</v>
      </c>
      <c r="R87" s="170" t="n">
        <f aca="false">Q87*H87</f>
        <v>0</v>
      </c>
      <c r="S87" s="170" t="n">
        <v>0</v>
      </c>
      <c r="T87" s="171" t="n">
        <f aca="false">S87*H87</f>
        <v>0</v>
      </c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R87" s="172" t="s">
        <v>181</v>
      </c>
      <c r="AT87" s="172" t="s">
        <v>224</v>
      </c>
      <c r="AU87" s="172" t="s">
        <v>81</v>
      </c>
      <c r="AY87" s="4" t="s">
        <v>127</v>
      </c>
      <c r="BE87" s="173" t="n">
        <f aca="false">IF(N87="základní",J87,0)</f>
        <v>0</v>
      </c>
      <c r="BF87" s="173" t="n">
        <f aca="false">IF(N87="snížená",J87,0)</f>
        <v>0</v>
      </c>
      <c r="BG87" s="173" t="n">
        <f aca="false">IF(N87="zákl. přenesená",J87,0)</f>
        <v>0</v>
      </c>
      <c r="BH87" s="173" t="n">
        <f aca="false">IF(N87="sníž. přenesená",J87,0)</f>
        <v>0</v>
      </c>
      <c r="BI87" s="173" t="n">
        <f aca="false">IF(N87="nulová",J87,0)</f>
        <v>0</v>
      </c>
      <c r="BJ87" s="4" t="s">
        <v>79</v>
      </c>
      <c r="BK87" s="173" t="n">
        <f aca="false">ROUND(I87*H87,2)</f>
        <v>0</v>
      </c>
      <c r="BL87" s="4" t="s">
        <v>134</v>
      </c>
      <c r="BM87" s="172" t="s">
        <v>134</v>
      </c>
    </row>
    <row r="88" s="28" customFormat="true" ht="12.8" hidden="false" customHeight="false" outlineLevel="0" collapsed="false">
      <c r="A88" s="23"/>
      <c r="B88" s="24"/>
      <c r="C88" s="23"/>
      <c r="D88" s="174" t="s">
        <v>136</v>
      </c>
      <c r="E88" s="23"/>
      <c r="F88" s="175" t="s">
        <v>858</v>
      </c>
      <c r="G88" s="23"/>
      <c r="H88" s="23"/>
      <c r="I88" s="176"/>
      <c r="J88" s="23"/>
      <c r="K88" s="23"/>
      <c r="L88" s="24"/>
      <c r="M88" s="177"/>
      <c r="N88" s="178"/>
      <c r="O88" s="56"/>
      <c r="P88" s="56"/>
      <c r="Q88" s="56"/>
      <c r="R88" s="56"/>
      <c r="S88" s="56"/>
      <c r="T88" s="57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T88" s="4" t="s">
        <v>136</v>
      </c>
      <c r="AU88" s="4" t="s">
        <v>81</v>
      </c>
    </row>
    <row r="89" s="28" customFormat="true" ht="16.5" hidden="false" customHeight="true" outlineLevel="0" collapsed="false">
      <c r="A89" s="23"/>
      <c r="B89" s="160"/>
      <c r="C89" s="161" t="s">
        <v>149</v>
      </c>
      <c r="D89" s="161" t="s">
        <v>129</v>
      </c>
      <c r="E89" s="162" t="s">
        <v>859</v>
      </c>
      <c r="F89" s="163" t="s">
        <v>860</v>
      </c>
      <c r="G89" s="164" t="s">
        <v>162</v>
      </c>
      <c r="H89" s="165" t="n">
        <v>0</v>
      </c>
      <c r="I89" s="166"/>
      <c r="J89" s="167" t="n">
        <f aca="false">ROUND(I89*H89,2)</f>
        <v>0</v>
      </c>
      <c r="K89" s="163"/>
      <c r="L89" s="24"/>
      <c r="M89" s="168"/>
      <c r="N89" s="169" t="s">
        <v>42</v>
      </c>
      <c r="O89" s="56"/>
      <c r="P89" s="170" t="n">
        <f aca="false">O89*H89</f>
        <v>0</v>
      </c>
      <c r="Q89" s="170" t="n">
        <v>0</v>
      </c>
      <c r="R89" s="170" t="n">
        <f aca="false">Q89*H89</f>
        <v>0</v>
      </c>
      <c r="S89" s="170" t="n">
        <v>0</v>
      </c>
      <c r="T89" s="171" t="n">
        <f aca="false">S89*H89</f>
        <v>0</v>
      </c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R89" s="172" t="s">
        <v>134</v>
      </c>
      <c r="AT89" s="172" t="s">
        <v>129</v>
      </c>
      <c r="AU89" s="172" t="s">
        <v>81</v>
      </c>
      <c r="AY89" s="4" t="s">
        <v>127</v>
      </c>
      <c r="BE89" s="173" t="n">
        <f aca="false">IF(N89="základní",J89,0)</f>
        <v>0</v>
      </c>
      <c r="BF89" s="173" t="n">
        <f aca="false">IF(N89="snížená",J89,0)</f>
        <v>0</v>
      </c>
      <c r="BG89" s="173" t="n">
        <f aca="false">IF(N89="zákl. přenesená",J89,0)</f>
        <v>0</v>
      </c>
      <c r="BH89" s="173" t="n">
        <f aca="false">IF(N89="sníž. přenesená",J89,0)</f>
        <v>0</v>
      </c>
      <c r="BI89" s="173" t="n">
        <f aca="false">IF(N89="nulová",J89,0)</f>
        <v>0</v>
      </c>
      <c r="BJ89" s="4" t="s">
        <v>79</v>
      </c>
      <c r="BK89" s="173" t="n">
        <f aca="false">ROUND(I89*H89,2)</f>
        <v>0</v>
      </c>
      <c r="BL89" s="4" t="s">
        <v>134</v>
      </c>
      <c r="BM89" s="172" t="s">
        <v>166</v>
      </c>
    </row>
    <row r="90" s="28" customFormat="true" ht="12.8" hidden="false" customHeight="false" outlineLevel="0" collapsed="false">
      <c r="A90" s="23"/>
      <c r="B90" s="24"/>
      <c r="C90" s="23"/>
      <c r="D90" s="174" t="s">
        <v>136</v>
      </c>
      <c r="E90" s="23"/>
      <c r="F90" s="175" t="s">
        <v>860</v>
      </c>
      <c r="G90" s="23"/>
      <c r="H90" s="23"/>
      <c r="I90" s="176"/>
      <c r="J90" s="23"/>
      <c r="K90" s="23"/>
      <c r="L90" s="24"/>
      <c r="M90" s="177"/>
      <c r="N90" s="178"/>
      <c r="O90" s="56"/>
      <c r="P90" s="56"/>
      <c r="Q90" s="56"/>
      <c r="R90" s="56"/>
      <c r="S90" s="56"/>
      <c r="T90" s="57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T90" s="4" t="s">
        <v>136</v>
      </c>
      <c r="AU90" s="4" t="s">
        <v>81</v>
      </c>
    </row>
    <row r="91" s="28" customFormat="true" ht="21.75" hidden="false" customHeight="true" outlineLevel="0" collapsed="false">
      <c r="A91" s="23"/>
      <c r="B91" s="160"/>
      <c r="C91" s="161" t="s">
        <v>134</v>
      </c>
      <c r="D91" s="161" t="s">
        <v>129</v>
      </c>
      <c r="E91" s="162" t="s">
        <v>861</v>
      </c>
      <c r="F91" s="163" t="s">
        <v>862</v>
      </c>
      <c r="G91" s="164" t="s">
        <v>145</v>
      </c>
      <c r="H91" s="165" t="n">
        <v>0</v>
      </c>
      <c r="I91" s="166"/>
      <c r="J91" s="167" t="n">
        <f aca="false">ROUND(I91*H91,2)</f>
        <v>0</v>
      </c>
      <c r="K91" s="163"/>
      <c r="L91" s="24"/>
      <c r="M91" s="168"/>
      <c r="N91" s="169" t="s">
        <v>42</v>
      </c>
      <c r="O91" s="56"/>
      <c r="P91" s="170" t="n">
        <f aca="false">O91*H91</f>
        <v>0</v>
      </c>
      <c r="Q91" s="170" t="n">
        <v>0</v>
      </c>
      <c r="R91" s="170" t="n">
        <f aca="false">Q91*H91</f>
        <v>0</v>
      </c>
      <c r="S91" s="170" t="n">
        <v>0</v>
      </c>
      <c r="T91" s="171" t="n">
        <f aca="false">S91*H91</f>
        <v>0</v>
      </c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R91" s="172" t="s">
        <v>134</v>
      </c>
      <c r="AT91" s="172" t="s">
        <v>129</v>
      </c>
      <c r="AU91" s="172" t="s">
        <v>81</v>
      </c>
      <c r="AY91" s="4" t="s">
        <v>127</v>
      </c>
      <c r="BE91" s="173" t="n">
        <f aca="false">IF(N91="základní",J91,0)</f>
        <v>0</v>
      </c>
      <c r="BF91" s="173" t="n">
        <f aca="false">IF(N91="snížená",J91,0)</f>
        <v>0</v>
      </c>
      <c r="BG91" s="173" t="n">
        <f aca="false">IF(N91="zákl. přenesená",J91,0)</f>
        <v>0</v>
      </c>
      <c r="BH91" s="173" t="n">
        <f aca="false">IF(N91="sníž. přenesená",J91,0)</f>
        <v>0</v>
      </c>
      <c r="BI91" s="173" t="n">
        <f aca="false">IF(N91="nulová",J91,0)</f>
        <v>0</v>
      </c>
      <c r="BJ91" s="4" t="s">
        <v>79</v>
      </c>
      <c r="BK91" s="173" t="n">
        <f aca="false">ROUND(I91*H91,2)</f>
        <v>0</v>
      </c>
      <c r="BL91" s="4" t="s">
        <v>134</v>
      </c>
      <c r="BM91" s="172" t="s">
        <v>181</v>
      </c>
    </row>
    <row r="92" s="28" customFormat="true" ht="12.8" hidden="false" customHeight="false" outlineLevel="0" collapsed="false">
      <c r="A92" s="23"/>
      <c r="B92" s="24"/>
      <c r="C92" s="23"/>
      <c r="D92" s="174" t="s">
        <v>136</v>
      </c>
      <c r="E92" s="23"/>
      <c r="F92" s="175" t="s">
        <v>862</v>
      </c>
      <c r="G92" s="23"/>
      <c r="H92" s="23"/>
      <c r="I92" s="176"/>
      <c r="J92" s="23"/>
      <c r="K92" s="23"/>
      <c r="L92" s="24"/>
      <c r="M92" s="177"/>
      <c r="N92" s="178"/>
      <c r="O92" s="56"/>
      <c r="P92" s="56"/>
      <c r="Q92" s="56"/>
      <c r="R92" s="56"/>
      <c r="S92" s="56"/>
      <c r="T92" s="57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T92" s="4" t="s">
        <v>136</v>
      </c>
      <c r="AU92" s="4" t="s">
        <v>81</v>
      </c>
    </row>
    <row r="93" s="28" customFormat="true" ht="16.5" hidden="false" customHeight="true" outlineLevel="0" collapsed="false">
      <c r="A93" s="23"/>
      <c r="B93" s="160"/>
      <c r="C93" s="197" t="s">
        <v>159</v>
      </c>
      <c r="D93" s="197" t="s">
        <v>224</v>
      </c>
      <c r="E93" s="198" t="s">
        <v>863</v>
      </c>
      <c r="F93" s="199" t="s">
        <v>864</v>
      </c>
      <c r="G93" s="200" t="s">
        <v>145</v>
      </c>
      <c r="H93" s="201" t="n">
        <v>0</v>
      </c>
      <c r="I93" s="202"/>
      <c r="J93" s="203" t="n">
        <f aca="false">ROUND(I93*H93,2)</f>
        <v>0</v>
      </c>
      <c r="K93" s="199"/>
      <c r="L93" s="204"/>
      <c r="M93" s="205"/>
      <c r="N93" s="206" t="s">
        <v>42</v>
      </c>
      <c r="O93" s="56"/>
      <c r="P93" s="170" t="n">
        <f aca="false">O93*H93</f>
        <v>0</v>
      </c>
      <c r="Q93" s="170" t="n">
        <v>0</v>
      </c>
      <c r="R93" s="170" t="n">
        <f aca="false">Q93*H93</f>
        <v>0</v>
      </c>
      <c r="S93" s="170" t="n">
        <v>0</v>
      </c>
      <c r="T93" s="171" t="n">
        <f aca="false">S93*H93</f>
        <v>0</v>
      </c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R93" s="172" t="s">
        <v>181</v>
      </c>
      <c r="AT93" s="172" t="s">
        <v>224</v>
      </c>
      <c r="AU93" s="172" t="s">
        <v>81</v>
      </c>
      <c r="AY93" s="4" t="s">
        <v>127</v>
      </c>
      <c r="BE93" s="173" t="n">
        <f aca="false">IF(N93="základní",J93,0)</f>
        <v>0</v>
      </c>
      <c r="BF93" s="173" t="n">
        <f aca="false">IF(N93="snížená",J93,0)</f>
        <v>0</v>
      </c>
      <c r="BG93" s="173" t="n">
        <f aca="false">IF(N93="zákl. přenesená",J93,0)</f>
        <v>0</v>
      </c>
      <c r="BH93" s="173" t="n">
        <f aca="false">IF(N93="sníž. přenesená",J93,0)</f>
        <v>0</v>
      </c>
      <c r="BI93" s="173" t="n">
        <f aca="false">IF(N93="nulová",J93,0)</f>
        <v>0</v>
      </c>
      <c r="BJ93" s="4" t="s">
        <v>79</v>
      </c>
      <c r="BK93" s="173" t="n">
        <f aca="false">ROUND(I93*H93,2)</f>
        <v>0</v>
      </c>
      <c r="BL93" s="4" t="s">
        <v>134</v>
      </c>
      <c r="BM93" s="172" t="s">
        <v>195</v>
      </c>
    </row>
    <row r="94" s="28" customFormat="true" ht="12.8" hidden="false" customHeight="false" outlineLevel="0" collapsed="false">
      <c r="A94" s="23"/>
      <c r="B94" s="24"/>
      <c r="C94" s="23"/>
      <c r="D94" s="174" t="s">
        <v>136</v>
      </c>
      <c r="E94" s="23"/>
      <c r="F94" s="175" t="s">
        <v>864</v>
      </c>
      <c r="G94" s="23"/>
      <c r="H94" s="23"/>
      <c r="I94" s="176"/>
      <c r="J94" s="23"/>
      <c r="K94" s="23"/>
      <c r="L94" s="24"/>
      <c r="M94" s="177"/>
      <c r="N94" s="178"/>
      <c r="O94" s="56"/>
      <c r="P94" s="56"/>
      <c r="Q94" s="56"/>
      <c r="R94" s="56"/>
      <c r="S94" s="56"/>
      <c r="T94" s="57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T94" s="4" t="s">
        <v>136</v>
      </c>
      <c r="AU94" s="4" t="s">
        <v>81</v>
      </c>
    </row>
    <row r="95" s="28" customFormat="true" ht="21.75" hidden="false" customHeight="true" outlineLevel="0" collapsed="false">
      <c r="A95" s="23"/>
      <c r="B95" s="160"/>
      <c r="C95" s="161" t="s">
        <v>166</v>
      </c>
      <c r="D95" s="161" t="s">
        <v>129</v>
      </c>
      <c r="E95" s="162" t="s">
        <v>865</v>
      </c>
      <c r="F95" s="163" t="s">
        <v>866</v>
      </c>
      <c r="G95" s="164" t="s">
        <v>145</v>
      </c>
      <c r="H95" s="165" t="n">
        <v>0</v>
      </c>
      <c r="I95" s="166"/>
      <c r="J95" s="167" t="n">
        <f aca="false">ROUND(I95*H95,2)</f>
        <v>0</v>
      </c>
      <c r="K95" s="163"/>
      <c r="L95" s="24"/>
      <c r="M95" s="168"/>
      <c r="N95" s="169" t="s">
        <v>42</v>
      </c>
      <c r="O95" s="56"/>
      <c r="P95" s="170" t="n">
        <f aca="false">O95*H95</f>
        <v>0</v>
      </c>
      <c r="Q95" s="170" t="n">
        <v>0</v>
      </c>
      <c r="R95" s="170" t="n">
        <f aca="false">Q95*H95</f>
        <v>0</v>
      </c>
      <c r="S95" s="170" t="n">
        <v>0</v>
      </c>
      <c r="T95" s="171" t="n">
        <f aca="false">S95*H95</f>
        <v>0</v>
      </c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R95" s="172" t="s">
        <v>134</v>
      </c>
      <c r="AT95" s="172" t="s">
        <v>129</v>
      </c>
      <c r="AU95" s="172" t="s">
        <v>81</v>
      </c>
      <c r="AY95" s="4" t="s">
        <v>127</v>
      </c>
      <c r="BE95" s="173" t="n">
        <f aca="false">IF(N95="základní",J95,0)</f>
        <v>0</v>
      </c>
      <c r="BF95" s="173" t="n">
        <f aca="false">IF(N95="snížená",J95,0)</f>
        <v>0</v>
      </c>
      <c r="BG95" s="173" t="n">
        <f aca="false">IF(N95="zákl. přenesená",J95,0)</f>
        <v>0</v>
      </c>
      <c r="BH95" s="173" t="n">
        <f aca="false">IF(N95="sníž. přenesená",J95,0)</f>
        <v>0</v>
      </c>
      <c r="BI95" s="173" t="n">
        <f aca="false">IF(N95="nulová",J95,0)</f>
        <v>0</v>
      </c>
      <c r="BJ95" s="4" t="s">
        <v>79</v>
      </c>
      <c r="BK95" s="173" t="n">
        <f aca="false">ROUND(I95*H95,2)</f>
        <v>0</v>
      </c>
      <c r="BL95" s="4" t="s">
        <v>134</v>
      </c>
      <c r="BM95" s="172" t="s">
        <v>207</v>
      </c>
    </row>
    <row r="96" s="28" customFormat="true" ht="12.8" hidden="false" customHeight="false" outlineLevel="0" collapsed="false">
      <c r="A96" s="23"/>
      <c r="B96" s="24"/>
      <c r="C96" s="23"/>
      <c r="D96" s="174" t="s">
        <v>136</v>
      </c>
      <c r="E96" s="23"/>
      <c r="F96" s="175" t="s">
        <v>866</v>
      </c>
      <c r="G96" s="23"/>
      <c r="H96" s="23"/>
      <c r="I96" s="176"/>
      <c r="J96" s="23"/>
      <c r="K96" s="23"/>
      <c r="L96" s="24"/>
      <c r="M96" s="177"/>
      <c r="N96" s="178"/>
      <c r="O96" s="56"/>
      <c r="P96" s="56"/>
      <c r="Q96" s="56"/>
      <c r="R96" s="56"/>
      <c r="S96" s="56"/>
      <c r="T96" s="57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T96" s="4" t="s">
        <v>136</v>
      </c>
      <c r="AU96" s="4" t="s">
        <v>81</v>
      </c>
    </row>
    <row r="97" s="28" customFormat="true" ht="21.75" hidden="false" customHeight="true" outlineLevel="0" collapsed="false">
      <c r="A97" s="23"/>
      <c r="B97" s="160"/>
      <c r="C97" s="161" t="s">
        <v>173</v>
      </c>
      <c r="D97" s="161" t="s">
        <v>129</v>
      </c>
      <c r="E97" s="162" t="s">
        <v>867</v>
      </c>
      <c r="F97" s="163" t="s">
        <v>868</v>
      </c>
      <c r="G97" s="164" t="s">
        <v>162</v>
      </c>
      <c r="H97" s="165" t="n">
        <v>0</v>
      </c>
      <c r="I97" s="166"/>
      <c r="J97" s="167" t="n">
        <f aca="false">ROUND(I97*H97,2)</f>
        <v>0</v>
      </c>
      <c r="K97" s="163"/>
      <c r="L97" s="24"/>
      <c r="M97" s="168"/>
      <c r="N97" s="169" t="s">
        <v>42</v>
      </c>
      <c r="O97" s="56"/>
      <c r="P97" s="170" t="n">
        <f aca="false">O97*H97</f>
        <v>0</v>
      </c>
      <c r="Q97" s="170" t="n">
        <v>0</v>
      </c>
      <c r="R97" s="170" t="n">
        <f aca="false">Q97*H97</f>
        <v>0</v>
      </c>
      <c r="S97" s="170" t="n">
        <v>0</v>
      </c>
      <c r="T97" s="171" t="n">
        <f aca="false">S97*H97</f>
        <v>0</v>
      </c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R97" s="172" t="s">
        <v>134</v>
      </c>
      <c r="AT97" s="172" t="s">
        <v>129</v>
      </c>
      <c r="AU97" s="172" t="s">
        <v>81</v>
      </c>
      <c r="AY97" s="4" t="s">
        <v>127</v>
      </c>
      <c r="BE97" s="173" t="n">
        <f aca="false">IF(N97="základní",J97,0)</f>
        <v>0</v>
      </c>
      <c r="BF97" s="173" t="n">
        <f aca="false">IF(N97="snížená",J97,0)</f>
        <v>0</v>
      </c>
      <c r="BG97" s="173" t="n">
        <f aca="false">IF(N97="zákl. přenesená",J97,0)</f>
        <v>0</v>
      </c>
      <c r="BH97" s="173" t="n">
        <f aca="false">IF(N97="sníž. přenesená",J97,0)</f>
        <v>0</v>
      </c>
      <c r="BI97" s="173" t="n">
        <f aca="false">IF(N97="nulová",J97,0)</f>
        <v>0</v>
      </c>
      <c r="BJ97" s="4" t="s">
        <v>79</v>
      </c>
      <c r="BK97" s="173" t="n">
        <f aca="false">ROUND(I97*H97,2)</f>
        <v>0</v>
      </c>
      <c r="BL97" s="4" t="s">
        <v>134</v>
      </c>
      <c r="BM97" s="172" t="s">
        <v>218</v>
      </c>
    </row>
    <row r="98" s="28" customFormat="true" ht="12.8" hidden="false" customHeight="false" outlineLevel="0" collapsed="false">
      <c r="A98" s="23"/>
      <c r="B98" s="24"/>
      <c r="C98" s="23"/>
      <c r="D98" s="174" t="s">
        <v>136</v>
      </c>
      <c r="E98" s="23"/>
      <c r="F98" s="175" t="s">
        <v>868</v>
      </c>
      <c r="G98" s="23"/>
      <c r="H98" s="23"/>
      <c r="I98" s="176"/>
      <c r="J98" s="23"/>
      <c r="K98" s="23"/>
      <c r="L98" s="24"/>
      <c r="M98" s="177"/>
      <c r="N98" s="178"/>
      <c r="O98" s="56"/>
      <c r="P98" s="56"/>
      <c r="Q98" s="56"/>
      <c r="R98" s="56"/>
      <c r="S98" s="56"/>
      <c r="T98" s="57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T98" s="4" t="s">
        <v>136</v>
      </c>
      <c r="AU98" s="4" t="s">
        <v>81</v>
      </c>
    </row>
    <row r="99" s="28" customFormat="true" ht="16.5" hidden="false" customHeight="true" outlineLevel="0" collapsed="false">
      <c r="A99" s="23"/>
      <c r="B99" s="160"/>
      <c r="C99" s="197" t="s">
        <v>181</v>
      </c>
      <c r="D99" s="197" t="s">
        <v>224</v>
      </c>
      <c r="E99" s="198" t="s">
        <v>869</v>
      </c>
      <c r="F99" s="199" t="s">
        <v>870</v>
      </c>
      <c r="G99" s="200" t="s">
        <v>162</v>
      </c>
      <c r="H99" s="201" t="n">
        <v>0</v>
      </c>
      <c r="I99" s="202"/>
      <c r="J99" s="203" t="n">
        <f aca="false">ROUND(I99*H99,2)</f>
        <v>0</v>
      </c>
      <c r="K99" s="199"/>
      <c r="L99" s="204"/>
      <c r="M99" s="205"/>
      <c r="N99" s="206" t="s">
        <v>42</v>
      </c>
      <c r="O99" s="56"/>
      <c r="P99" s="170" t="n">
        <f aca="false">O99*H99</f>
        <v>0</v>
      </c>
      <c r="Q99" s="170" t="n">
        <v>0</v>
      </c>
      <c r="R99" s="170" t="n">
        <f aca="false">Q99*H99</f>
        <v>0</v>
      </c>
      <c r="S99" s="170" t="n">
        <v>0</v>
      </c>
      <c r="T99" s="171" t="n">
        <f aca="false">S99*H99</f>
        <v>0</v>
      </c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R99" s="172" t="s">
        <v>181</v>
      </c>
      <c r="AT99" s="172" t="s">
        <v>224</v>
      </c>
      <c r="AU99" s="172" t="s">
        <v>81</v>
      </c>
      <c r="AY99" s="4" t="s">
        <v>127</v>
      </c>
      <c r="BE99" s="173" t="n">
        <f aca="false">IF(N99="základní",J99,0)</f>
        <v>0</v>
      </c>
      <c r="BF99" s="173" t="n">
        <f aca="false">IF(N99="snížená",J99,0)</f>
        <v>0</v>
      </c>
      <c r="BG99" s="173" t="n">
        <f aca="false">IF(N99="zákl. přenesená",J99,0)</f>
        <v>0</v>
      </c>
      <c r="BH99" s="173" t="n">
        <f aca="false">IF(N99="sníž. přenesená",J99,0)</f>
        <v>0</v>
      </c>
      <c r="BI99" s="173" t="n">
        <f aca="false">IF(N99="nulová",J99,0)</f>
        <v>0</v>
      </c>
      <c r="BJ99" s="4" t="s">
        <v>79</v>
      </c>
      <c r="BK99" s="173" t="n">
        <f aca="false">ROUND(I99*H99,2)</f>
        <v>0</v>
      </c>
      <c r="BL99" s="4" t="s">
        <v>134</v>
      </c>
      <c r="BM99" s="172" t="s">
        <v>230</v>
      </c>
    </row>
    <row r="100" s="28" customFormat="true" ht="12.8" hidden="false" customHeight="false" outlineLevel="0" collapsed="false">
      <c r="A100" s="23"/>
      <c r="B100" s="24"/>
      <c r="C100" s="23"/>
      <c r="D100" s="174" t="s">
        <v>136</v>
      </c>
      <c r="E100" s="23"/>
      <c r="F100" s="175" t="s">
        <v>870</v>
      </c>
      <c r="G100" s="23"/>
      <c r="H100" s="23"/>
      <c r="I100" s="176"/>
      <c r="J100" s="23"/>
      <c r="K100" s="23"/>
      <c r="L100" s="24"/>
      <c r="M100" s="177"/>
      <c r="N100" s="178"/>
      <c r="O100" s="56"/>
      <c r="P100" s="56"/>
      <c r="Q100" s="56"/>
      <c r="R100" s="56"/>
      <c r="S100" s="56"/>
      <c r="T100" s="57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T100" s="4" t="s">
        <v>136</v>
      </c>
      <c r="AU100" s="4" t="s">
        <v>81</v>
      </c>
    </row>
    <row r="101" s="28" customFormat="true" ht="16.5" hidden="false" customHeight="true" outlineLevel="0" collapsed="false">
      <c r="A101" s="23"/>
      <c r="B101" s="160"/>
      <c r="C101" s="161" t="s">
        <v>188</v>
      </c>
      <c r="D101" s="161" t="s">
        <v>129</v>
      </c>
      <c r="E101" s="162" t="s">
        <v>871</v>
      </c>
      <c r="F101" s="163" t="s">
        <v>872</v>
      </c>
      <c r="G101" s="164" t="s">
        <v>145</v>
      </c>
      <c r="H101" s="165" t="n">
        <v>0</v>
      </c>
      <c r="I101" s="166"/>
      <c r="J101" s="167" t="n">
        <f aca="false">ROUND(I101*H101,2)</f>
        <v>0</v>
      </c>
      <c r="K101" s="163"/>
      <c r="L101" s="24"/>
      <c r="M101" s="168"/>
      <c r="N101" s="169" t="s">
        <v>42</v>
      </c>
      <c r="O101" s="56"/>
      <c r="P101" s="170" t="n">
        <f aca="false">O101*H101</f>
        <v>0</v>
      </c>
      <c r="Q101" s="170" t="n">
        <v>0</v>
      </c>
      <c r="R101" s="170" t="n">
        <f aca="false">Q101*H101</f>
        <v>0</v>
      </c>
      <c r="S101" s="170" t="n">
        <v>0</v>
      </c>
      <c r="T101" s="171" t="n">
        <f aca="false">S101*H101</f>
        <v>0</v>
      </c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R101" s="172" t="s">
        <v>134</v>
      </c>
      <c r="AT101" s="172" t="s">
        <v>129</v>
      </c>
      <c r="AU101" s="172" t="s">
        <v>81</v>
      </c>
      <c r="AY101" s="4" t="s">
        <v>127</v>
      </c>
      <c r="BE101" s="173" t="n">
        <f aca="false">IF(N101="základní",J101,0)</f>
        <v>0</v>
      </c>
      <c r="BF101" s="173" t="n">
        <f aca="false">IF(N101="snížená",J101,0)</f>
        <v>0</v>
      </c>
      <c r="BG101" s="173" t="n">
        <f aca="false">IF(N101="zákl. přenesená",J101,0)</f>
        <v>0</v>
      </c>
      <c r="BH101" s="173" t="n">
        <f aca="false">IF(N101="sníž. přenesená",J101,0)</f>
        <v>0</v>
      </c>
      <c r="BI101" s="173" t="n">
        <f aca="false">IF(N101="nulová",J101,0)</f>
        <v>0</v>
      </c>
      <c r="BJ101" s="4" t="s">
        <v>79</v>
      </c>
      <c r="BK101" s="173" t="n">
        <f aca="false">ROUND(I101*H101,2)</f>
        <v>0</v>
      </c>
      <c r="BL101" s="4" t="s">
        <v>134</v>
      </c>
      <c r="BM101" s="172" t="s">
        <v>241</v>
      </c>
    </row>
    <row r="102" s="28" customFormat="true" ht="12.8" hidden="false" customHeight="false" outlineLevel="0" collapsed="false">
      <c r="A102" s="23"/>
      <c r="B102" s="24"/>
      <c r="C102" s="23"/>
      <c r="D102" s="174" t="s">
        <v>136</v>
      </c>
      <c r="E102" s="23"/>
      <c r="F102" s="175" t="s">
        <v>872</v>
      </c>
      <c r="G102" s="23"/>
      <c r="H102" s="23"/>
      <c r="I102" s="176"/>
      <c r="J102" s="23"/>
      <c r="K102" s="23"/>
      <c r="L102" s="24"/>
      <c r="M102" s="177"/>
      <c r="N102" s="178"/>
      <c r="O102" s="56"/>
      <c r="P102" s="56"/>
      <c r="Q102" s="56"/>
      <c r="R102" s="56"/>
      <c r="S102" s="56"/>
      <c r="T102" s="57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T102" s="4" t="s">
        <v>136</v>
      </c>
      <c r="AU102" s="4" t="s">
        <v>81</v>
      </c>
    </row>
    <row r="103" s="28" customFormat="true" ht="16.5" hidden="false" customHeight="true" outlineLevel="0" collapsed="false">
      <c r="A103" s="23"/>
      <c r="B103" s="160"/>
      <c r="C103" s="197" t="s">
        <v>195</v>
      </c>
      <c r="D103" s="197" t="s">
        <v>224</v>
      </c>
      <c r="E103" s="198" t="s">
        <v>873</v>
      </c>
      <c r="F103" s="199" t="s">
        <v>874</v>
      </c>
      <c r="G103" s="200" t="s">
        <v>145</v>
      </c>
      <c r="H103" s="201" t="n">
        <v>0</v>
      </c>
      <c r="I103" s="202"/>
      <c r="J103" s="203" t="n">
        <f aca="false">ROUND(I103*H103,2)</f>
        <v>0</v>
      </c>
      <c r="K103" s="199"/>
      <c r="L103" s="204"/>
      <c r="M103" s="205"/>
      <c r="N103" s="206" t="s">
        <v>42</v>
      </c>
      <c r="O103" s="56"/>
      <c r="P103" s="170" t="n">
        <f aca="false">O103*H103</f>
        <v>0</v>
      </c>
      <c r="Q103" s="170" t="n">
        <v>0</v>
      </c>
      <c r="R103" s="170" t="n">
        <f aca="false">Q103*H103</f>
        <v>0</v>
      </c>
      <c r="S103" s="170" t="n">
        <v>0</v>
      </c>
      <c r="T103" s="171" t="n">
        <f aca="false">S103*H103</f>
        <v>0</v>
      </c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R103" s="172" t="s">
        <v>181</v>
      </c>
      <c r="AT103" s="172" t="s">
        <v>224</v>
      </c>
      <c r="AU103" s="172" t="s">
        <v>81</v>
      </c>
      <c r="AY103" s="4" t="s">
        <v>127</v>
      </c>
      <c r="BE103" s="173" t="n">
        <f aca="false">IF(N103="základní",J103,0)</f>
        <v>0</v>
      </c>
      <c r="BF103" s="173" t="n">
        <f aca="false">IF(N103="snížená",J103,0)</f>
        <v>0</v>
      </c>
      <c r="BG103" s="173" t="n">
        <f aca="false">IF(N103="zákl. přenesená",J103,0)</f>
        <v>0</v>
      </c>
      <c r="BH103" s="173" t="n">
        <f aca="false">IF(N103="sníž. přenesená",J103,0)</f>
        <v>0</v>
      </c>
      <c r="BI103" s="173" t="n">
        <f aca="false">IF(N103="nulová",J103,0)</f>
        <v>0</v>
      </c>
      <c r="BJ103" s="4" t="s">
        <v>79</v>
      </c>
      <c r="BK103" s="173" t="n">
        <f aca="false">ROUND(I103*H103,2)</f>
        <v>0</v>
      </c>
      <c r="BL103" s="4" t="s">
        <v>134</v>
      </c>
      <c r="BM103" s="172" t="s">
        <v>253</v>
      </c>
    </row>
    <row r="104" s="28" customFormat="true" ht="12.8" hidden="false" customHeight="false" outlineLevel="0" collapsed="false">
      <c r="A104" s="23"/>
      <c r="B104" s="24"/>
      <c r="C104" s="23"/>
      <c r="D104" s="174" t="s">
        <v>136</v>
      </c>
      <c r="E104" s="23"/>
      <c r="F104" s="175" t="s">
        <v>874</v>
      </c>
      <c r="G104" s="23"/>
      <c r="H104" s="23"/>
      <c r="I104" s="176"/>
      <c r="J104" s="23"/>
      <c r="K104" s="23"/>
      <c r="L104" s="24"/>
      <c r="M104" s="177"/>
      <c r="N104" s="178"/>
      <c r="O104" s="56"/>
      <c r="P104" s="56"/>
      <c r="Q104" s="56"/>
      <c r="R104" s="56"/>
      <c r="S104" s="56"/>
      <c r="T104" s="57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T104" s="4" t="s">
        <v>136</v>
      </c>
      <c r="AU104" s="4" t="s">
        <v>81</v>
      </c>
    </row>
    <row r="105" s="28" customFormat="true" ht="16.5" hidden="false" customHeight="true" outlineLevel="0" collapsed="false">
      <c r="A105" s="23"/>
      <c r="B105" s="160"/>
      <c r="C105" s="161" t="s">
        <v>202</v>
      </c>
      <c r="D105" s="161" t="s">
        <v>129</v>
      </c>
      <c r="E105" s="162" t="s">
        <v>875</v>
      </c>
      <c r="F105" s="163" t="s">
        <v>876</v>
      </c>
      <c r="G105" s="164" t="s">
        <v>145</v>
      </c>
      <c r="H105" s="165" t="n">
        <v>0</v>
      </c>
      <c r="I105" s="166"/>
      <c r="J105" s="167" t="n">
        <f aca="false">ROUND(I105*H105,2)</f>
        <v>0</v>
      </c>
      <c r="K105" s="163"/>
      <c r="L105" s="24"/>
      <c r="M105" s="168"/>
      <c r="N105" s="169" t="s">
        <v>42</v>
      </c>
      <c r="O105" s="56"/>
      <c r="P105" s="170" t="n">
        <f aca="false">O105*H105</f>
        <v>0</v>
      </c>
      <c r="Q105" s="170" t="n">
        <v>0</v>
      </c>
      <c r="R105" s="170" t="n">
        <f aca="false">Q105*H105</f>
        <v>0</v>
      </c>
      <c r="S105" s="170" t="n">
        <v>0</v>
      </c>
      <c r="T105" s="171" t="n">
        <f aca="false">S105*H105</f>
        <v>0</v>
      </c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R105" s="172" t="s">
        <v>134</v>
      </c>
      <c r="AT105" s="172" t="s">
        <v>129</v>
      </c>
      <c r="AU105" s="172" t="s">
        <v>81</v>
      </c>
      <c r="AY105" s="4" t="s">
        <v>127</v>
      </c>
      <c r="BE105" s="173" t="n">
        <f aca="false">IF(N105="základní",J105,0)</f>
        <v>0</v>
      </c>
      <c r="BF105" s="173" t="n">
        <f aca="false">IF(N105="snížená",J105,0)</f>
        <v>0</v>
      </c>
      <c r="BG105" s="173" t="n">
        <f aca="false">IF(N105="zákl. přenesená",J105,0)</f>
        <v>0</v>
      </c>
      <c r="BH105" s="173" t="n">
        <f aca="false">IF(N105="sníž. přenesená",J105,0)</f>
        <v>0</v>
      </c>
      <c r="BI105" s="173" t="n">
        <f aca="false">IF(N105="nulová",J105,0)</f>
        <v>0</v>
      </c>
      <c r="BJ105" s="4" t="s">
        <v>79</v>
      </c>
      <c r="BK105" s="173" t="n">
        <f aca="false">ROUND(I105*H105,2)</f>
        <v>0</v>
      </c>
      <c r="BL105" s="4" t="s">
        <v>134</v>
      </c>
      <c r="BM105" s="172" t="s">
        <v>265</v>
      </c>
    </row>
    <row r="106" s="28" customFormat="true" ht="12.8" hidden="false" customHeight="false" outlineLevel="0" collapsed="false">
      <c r="A106" s="23"/>
      <c r="B106" s="24"/>
      <c r="C106" s="23"/>
      <c r="D106" s="174" t="s">
        <v>136</v>
      </c>
      <c r="E106" s="23"/>
      <c r="F106" s="175" t="s">
        <v>876</v>
      </c>
      <c r="G106" s="23"/>
      <c r="H106" s="23"/>
      <c r="I106" s="176"/>
      <c r="J106" s="23"/>
      <c r="K106" s="23"/>
      <c r="L106" s="24"/>
      <c r="M106" s="177"/>
      <c r="N106" s="178"/>
      <c r="O106" s="56"/>
      <c r="P106" s="56"/>
      <c r="Q106" s="56"/>
      <c r="R106" s="56"/>
      <c r="S106" s="56"/>
      <c r="T106" s="57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T106" s="4" t="s">
        <v>136</v>
      </c>
      <c r="AU106" s="4" t="s">
        <v>81</v>
      </c>
    </row>
    <row r="107" s="28" customFormat="true" ht="16.5" hidden="false" customHeight="true" outlineLevel="0" collapsed="false">
      <c r="A107" s="23"/>
      <c r="B107" s="160"/>
      <c r="C107" s="161" t="s">
        <v>207</v>
      </c>
      <c r="D107" s="161" t="s">
        <v>129</v>
      </c>
      <c r="E107" s="162" t="s">
        <v>877</v>
      </c>
      <c r="F107" s="163" t="s">
        <v>878</v>
      </c>
      <c r="G107" s="164" t="s">
        <v>145</v>
      </c>
      <c r="H107" s="165" t="n">
        <v>0</v>
      </c>
      <c r="I107" s="166"/>
      <c r="J107" s="167" t="n">
        <f aca="false">ROUND(I107*H107,2)</f>
        <v>0</v>
      </c>
      <c r="K107" s="163"/>
      <c r="L107" s="24"/>
      <c r="M107" s="168"/>
      <c r="N107" s="169" t="s">
        <v>42</v>
      </c>
      <c r="O107" s="56"/>
      <c r="P107" s="170" t="n">
        <f aca="false">O107*H107</f>
        <v>0</v>
      </c>
      <c r="Q107" s="170" t="n">
        <v>0</v>
      </c>
      <c r="R107" s="170" t="n">
        <f aca="false">Q107*H107</f>
        <v>0</v>
      </c>
      <c r="S107" s="170" t="n">
        <v>0</v>
      </c>
      <c r="T107" s="171" t="n">
        <f aca="false">S107*H107</f>
        <v>0</v>
      </c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R107" s="172" t="s">
        <v>134</v>
      </c>
      <c r="AT107" s="172" t="s">
        <v>129</v>
      </c>
      <c r="AU107" s="172" t="s">
        <v>81</v>
      </c>
      <c r="AY107" s="4" t="s">
        <v>127</v>
      </c>
      <c r="BE107" s="173" t="n">
        <f aca="false">IF(N107="základní",J107,0)</f>
        <v>0</v>
      </c>
      <c r="BF107" s="173" t="n">
        <f aca="false">IF(N107="snížená",J107,0)</f>
        <v>0</v>
      </c>
      <c r="BG107" s="173" t="n">
        <f aca="false">IF(N107="zákl. přenesená",J107,0)</f>
        <v>0</v>
      </c>
      <c r="BH107" s="173" t="n">
        <f aca="false">IF(N107="sníž. přenesená",J107,0)</f>
        <v>0</v>
      </c>
      <c r="BI107" s="173" t="n">
        <f aca="false">IF(N107="nulová",J107,0)</f>
        <v>0</v>
      </c>
      <c r="BJ107" s="4" t="s">
        <v>79</v>
      </c>
      <c r="BK107" s="173" t="n">
        <f aca="false">ROUND(I107*H107,2)</f>
        <v>0</v>
      </c>
      <c r="BL107" s="4" t="s">
        <v>134</v>
      </c>
      <c r="BM107" s="172" t="s">
        <v>276</v>
      </c>
    </row>
    <row r="108" s="28" customFormat="true" ht="12.8" hidden="false" customHeight="false" outlineLevel="0" collapsed="false">
      <c r="A108" s="23"/>
      <c r="B108" s="24"/>
      <c r="C108" s="23"/>
      <c r="D108" s="174" t="s">
        <v>136</v>
      </c>
      <c r="E108" s="23"/>
      <c r="F108" s="175" t="s">
        <v>878</v>
      </c>
      <c r="G108" s="23"/>
      <c r="H108" s="23"/>
      <c r="I108" s="176"/>
      <c r="J108" s="23"/>
      <c r="K108" s="23"/>
      <c r="L108" s="24"/>
      <c r="M108" s="177"/>
      <c r="N108" s="178"/>
      <c r="O108" s="56"/>
      <c r="P108" s="56"/>
      <c r="Q108" s="56"/>
      <c r="R108" s="56"/>
      <c r="S108" s="56"/>
      <c r="T108" s="57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T108" s="4" t="s">
        <v>136</v>
      </c>
      <c r="AU108" s="4" t="s">
        <v>81</v>
      </c>
    </row>
    <row r="109" s="28" customFormat="true" ht="16.5" hidden="false" customHeight="true" outlineLevel="0" collapsed="false">
      <c r="A109" s="23"/>
      <c r="B109" s="160"/>
      <c r="C109" s="197" t="s">
        <v>212</v>
      </c>
      <c r="D109" s="197" t="s">
        <v>224</v>
      </c>
      <c r="E109" s="198" t="s">
        <v>879</v>
      </c>
      <c r="F109" s="199" t="s">
        <v>880</v>
      </c>
      <c r="G109" s="200" t="s">
        <v>145</v>
      </c>
      <c r="H109" s="201" t="n">
        <v>0</v>
      </c>
      <c r="I109" s="202"/>
      <c r="J109" s="203" t="n">
        <f aca="false">ROUND(I109*H109,2)</f>
        <v>0</v>
      </c>
      <c r="K109" s="199"/>
      <c r="L109" s="204"/>
      <c r="M109" s="205"/>
      <c r="N109" s="206" t="s">
        <v>42</v>
      </c>
      <c r="O109" s="56"/>
      <c r="P109" s="170" t="n">
        <f aca="false">O109*H109</f>
        <v>0</v>
      </c>
      <c r="Q109" s="170" t="n">
        <v>0</v>
      </c>
      <c r="R109" s="170" t="n">
        <f aca="false">Q109*H109</f>
        <v>0</v>
      </c>
      <c r="S109" s="170" t="n">
        <v>0</v>
      </c>
      <c r="T109" s="171" t="n">
        <f aca="false">S109*H109</f>
        <v>0</v>
      </c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R109" s="172" t="s">
        <v>181</v>
      </c>
      <c r="AT109" s="172" t="s">
        <v>224</v>
      </c>
      <c r="AU109" s="172" t="s">
        <v>81</v>
      </c>
      <c r="AY109" s="4" t="s">
        <v>127</v>
      </c>
      <c r="BE109" s="173" t="n">
        <f aca="false">IF(N109="základní",J109,0)</f>
        <v>0</v>
      </c>
      <c r="BF109" s="173" t="n">
        <f aca="false">IF(N109="snížená",J109,0)</f>
        <v>0</v>
      </c>
      <c r="BG109" s="173" t="n">
        <f aca="false">IF(N109="zákl. přenesená",J109,0)</f>
        <v>0</v>
      </c>
      <c r="BH109" s="173" t="n">
        <f aca="false">IF(N109="sníž. přenesená",J109,0)</f>
        <v>0</v>
      </c>
      <c r="BI109" s="173" t="n">
        <f aca="false">IF(N109="nulová",J109,0)</f>
        <v>0</v>
      </c>
      <c r="BJ109" s="4" t="s">
        <v>79</v>
      </c>
      <c r="BK109" s="173" t="n">
        <f aca="false">ROUND(I109*H109,2)</f>
        <v>0</v>
      </c>
      <c r="BL109" s="4" t="s">
        <v>134</v>
      </c>
      <c r="BM109" s="172" t="s">
        <v>289</v>
      </c>
    </row>
    <row r="110" s="28" customFormat="true" ht="12.8" hidden="false" customHeight="false" outlineLevel="0" collapsed="false">
      <c r="A110" s="23"/>
      <c r="B110" s="24"/>
      <c r="C110" s="23"/>
      <c r="D110" s="174" t="s">
        <v>136</v>
      </c>
      <c r="E110" s="23"/>
      <c r="F110" s="175" t="s">
        <v>880</v>
      </c>
      <c r="G110" s="23"/>
      <c r="H110" s="23"/>
      <c r="I110" s="176"/>
      <c r="J110" s="23"/>
      <c r="K110" s="23"/>
      <c r="L110" s="24"/>
      <c r="M110" s="177"/>
      <c r="N110" s="178"/>
      <c r="O110" s="56"/>
      <c r="P110" s="56"/>
      <c r="Q110" s="56"/>
      <c r="R110" s="56"/>
      <c r="S110" s="56"/>
      <c r="T110" s="57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T110" s="4" t="s">
        <v>136</v>
      </c>
      <c r="AU110" s="4" t="s">
        <v>81</v>
      </c>
    </row>
    <row r="111" s="28" customFormat="true" ht="16.5" hidden="false" customHeight="true" outlineLevel="0" collapsed="false">
      <c r="A111" s="23"/>
      <c r="B111" s="160"/>
      <c r="C111" s="161" t="s">
        <v>218</v>
      </c>
      <c r="D111" s="161" t="s">
        <v>129</v>
      </c>
      <c r="E111" s="162" t="s">
        <v>881</v>
      </c>
      <c r="F111" s="163" t="s">
        <v>882</v>
      </c>
      <c r="G111" s="164" t="s">
        <v>145</v>
      </c>
      <c r="H111" s="165" t="n">
        <v>0</v>
      </c>
      <c r="I111" s="166"/>
      <c r="J111" s="167" t="n">
        <f aca="false">ROUND(I111*H111,2)</f>
        <v>0</v>
      </c>
      <c r="K111" s="163"/>
      <c r="L111" s="24"/>
      <c r="M111" s="168"/>
      <c r="N111" s="169" t="s">
        <v>42</v>
      </c>
      <c r="O111" s="56"/>
      <c r="P111" s="170" t="n">
        <f aca="false">O111*H111</f>
        <v>0</v>
      </c>
      <c r="Q111" s="170" t="n">
        <v>0</v>
      </c>
      <c r="R111" s="170" t="n">
        <f aca="false">Q111*H111</f>
        <v>0</v>
      </c>
      <c r="S111" s="170" t="n">
        <v>0</v>
      </c>
      <c r="T111" s="171" t="n">
        <f aca="false">S111*H111</f>
        <v>0</v>
      </c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R111" s="172" t="s">
        <v>134</v>
      </c>
      <c r="AT111" s="172" t="s">
        <v>129</v>
      </c>
      <c r="AU111" s="172" t="s">
        <v>81</v>
      </c>
      <c r="AY111" s="4" t="s">
        <v>127</v>
      </c>
      <c r="BE111" s="173" t="n">
        <f aca="false">IF(N111="základní",J111,0)</f>
        <v>0</v>
      </c>
      <c r="BF111" s="173" t="n">
        <f aca="false">IF(N111="snížená",J111,0)</f>
        <v>0</v>
      </c>
      <c r="BG111" s="173" t="n">
        <f aca="false">IF(N111="zákl. přenesená",J111,0)</f>
        <v>0</v>
      </c>
      <c r="BH111" s="173" t="n">
        <f aca="false">IF(N111="sníž. přenesená",J111,0)</f>
        <v>0</v>
      </c>
      <c r="BI111" s="173" t="n">
        <f aca="false">IF(N111="nulová",J111,0)</f>
        <v>0</v>
      </c>
      <c r="BJ111" s="4" t="s">
        <v>79</v>
      </c>
      <c r="BK111" s="173" t="n">
        <f aca="false">ROUND(I111*H111,2)</f>
        <v>0</v>
      </c>
      <c r="BL111" s="4" t="s">
        <v>134</v>
      </c>
      <c r="BM111" s="172" t="s">
        <v>302</v>
      </c>
    </row>
    <row r="112" s="28" customFormat="true" ht="12.8" hidden="false" customHeight="false" outlineLevel="0" collapsed="false">
      <c r="A112" s="23"/>
      <c r="B112" s="24"/>
      <c r="C112" s="23"/>
      <c r="D112" s="174" t="s">
        <v>136</v>
      </c>
      <c r="E112" s="23"/>
      <c r="F112" s="175" t="s">
        <v>882</v>
      </c>
      <c r="G112" s="23"/>
      <c r="H112" s="23"/>
      <c r="I112" s="176"/>
      <c r="J112" s="23"/>
      <c r="K112" s="23"/>
      <c r="L112" s="24"/>
      <c r="M112" s="177"/>
      <c r="N112" s="178"/>
      <c r="O112" s="56"/>
      <c r="P112" s="56"/>
      <c r="Q112" s="56"/>
      <c r="R112" s="56"/>
      <c r="S112" s="56"/>
      <c r="T112" s="57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T112" s="4" t="s">
        <v>136</v>
      </c>
      <c r="AU112" s="4" t="s">
        <v>81</v>
      </c>
    </row>
    <row r="113" s="28" customFormat="true" ht="16.5" hidden="false" customHeight="true" outlineLevel="0" collapsed="false">
      <c r="A113" s="23"/>
      <c r="B113" s="160"/>
      <c r="C113" s="197" t="s">
        <v>8</v>
      </c>
      <c r="D113" s="197" t="s">
        <v>224</v>
      </c>
      <c r="E113" s="198" t="s">
        <v>883</v>
      </c>
      <c r="F113" s="199" t="s">
        <v>884</v>
      </c>
      <c r="G113" s="200" t="s">
        <v>145</v>
      </c>
      <c r="H113" s="201" t="n">
        <v>0</v>
      </c>
      <c r="I113" s="202"/>
      <c r="J113" s="203" t="n">
        <f aca="false">ROUND(I113*H113,2)</f>
        <v>0</v>
      </c>
      <c r="K113" s="199"/>
      <c r="L113" s="204"/>
      <c r="M113" s="205"/>
      <c r="N113" s="206" t="s">
        <v>42</v>
      </c>
      <c r="O113" s="56"/>
      <c r="P113" s="170" t="n">
        <f aca="false">O113*H113</f>
        <v>0</v>
      </c>
      <c r="Q113" s="170" t="n">
        <v>0</v>
      </c>
      <c r="R113" s="170" t="n">
        <f aca="false">Q113*H113</f>
        <v>0</v>
      </c>
      <c r="S113" s="170" t="n">
        <v>0</v>
      </c>
      <c r="T113" s="171" t="n">
        <f aca="false">S113*H113</f>
        <v>0</v>
      </c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R113" s="172" t="s">
        <v>181</v>
      </c>
      <c r="AT113" s="172" t="s">
        <v>224</v>
      </c>
      <c r="AU113" s="172" t="s">
        <v>81</v>
      </c>
      <c r="AY113" s="4" t="s">
        <v>127</v>
      </c>
      <c r="BE113" s="173" t="n">
        <f aca="false">IF(N113="základní",J113,0)</f>
        <v>0</v>
      </c>
      <c r="BF113" s="173" t="n">
        <f aca="false">IF(N113="snížená",J113,0)</f>
        <v>0</v>
      </c>
      <c r="BG113" s="173" t="n">
        <f aca="false">IF(N113="zákl. přenesená",J113,0)</f>
        <v>0</v>
      </c>
      <c r="BH113" s="173" t="n">
        <f aca="false">IF(N113="sníž. přenesená",J113,0)</f>
        <v>0</v>
      </c>
      <c r="BI113" s="173" t="n">
        <f aca="false">IF(N113="nulová",J113,0)</f>
        <v>0</v>
      </c>
      <c r="BJ113" s="4" t="s">
        <v>79</v>
      </c>
      <c r="BK113" s="173" t="n">
        <f aca="false">ROUND(I113*H113,2)</f>
        <v>0</v>
      </c>
      <c r="BL113" s="4" t="s">
        <v>134</v>
      </c>
      <c r="BM113" s="172" t="s">
        <v>315</v>
      </c>
    </row>
    <row r="114" s="28" customFormat="true" ht="12.8" hidden="false" customHeight="false" outlineLevel="0" collapsed="false">
      <c r="A114" s="23"/>
      <c r="B114" s="24"/>
      <c r="C114" s="23"/>
      <c r="D114" s="174" t="s">
        <v>136</v>
      </c>
      <c r="E114" s="23"/>
      <c r="F114" s="175" t="s">
        <v>884</v>
      </c>
      <c r="G114" s="23"/>
      <c r="H114" s="23"/>
      <c r="I114" s="176"/>
      <c r="J114" s="23"/>
      <c r="K114" s="23"/>
      <c r="L114" s="24"/>
      <c r="M114" s="177"/>
      <c r="N114" s="178"/>
      <c r="O114" s="56"/>
      <c r="P114" s="56"/>
      <c r="Q114" s="56"/>
      <c r="R114" s="56"/>
      <c r="S114" s="56"/>
      <c r="T114" s="57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T114" s="4" t="s">
        <v>136</v>
      </c>
      <c r="AU114" s="4" t="s">
        <v>81</v>
      </c>
    </row>
    <row r="115" s="28" customFormat="true" ht="16.5" hidden="false" customHeight="true" outlineLevel="0" collapsed="false">
      <c r="A115" s="23"/>
      <c r="B115" s="160"/>
      <c r="C115" s="197" t="s">
        <v>230</v>
      </c>
      <c r="D115" s="197" t="s">
        <v>224</v>
      </c>
      <c r="E115" s="198" t="s">
        <v>885</v>
      </c>
      <c r="F115" s="199" t="s">
        <v>886</v>
      </c>
      <c r="G115" s="200" t="s">
        <v>145</v>
      </c>
      <c r="H115" s="201" t="n">
        <v>0</v>
      </c>
      <c r="I115" s="202"/>
      <c r="J115" s="203" t="n">
        <f aca="false">ROUND(I115*H115,2)</f>
        <v>0</v>
      </c>
      <c r="K115" s="199"/>
      <c r="L115" s="204"/>
      <c r="M115" s="205"/>
      <c r="N115" s="206" t="s">
        <v>42</v>
      </c>
      <c r="O115" s="56"/>
      <c r="P115" s="170" t="n">
        <f aca="false">O115*H115</f>
        <v>0</v>
      </c>
      <c r="Q115" s="170" t="n">
        <v>0</v>
      </c>
      <c r="R115" s="170" t="n">
        <f aca="false">Q115*H115</f>
        <v>0</v>
      </c>
      <c r="S115" s="170" t="n">
        <v>0</v>
      </c>
      <c r="T115" s="171" t="n">
        <f aca="false">S115*H115</f>
        <v>0</v>
      </c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R115" s="172" t="s">
        <v>181</v>
      </c>
      <c r="AT115" s="172" t="s">
        <v>224</v>
      </c>
      <c r="AU115" s="172" t="s">
        <v>81</v>
      </c>
      <c r="AY115" s="4" t="s">
        <v>127</v>
      </c>
      <c r="BE115" s="173" t="n">
        <f aca="false">IF(N115="základní",J115,0)</f>
        <v>0</v>
      </c>
      <c r="BF115" s="173" t="n">
        <f aca="false">IF(N115="snížená",J115,0)</f>
        <v>0</v>
      </c>
      <c r="BG115" s="173" t="n">
        <f aca="false">IF(N115="zákl. přenesená",J115,0)</f>
        <v>0</v>
      </c>
      <c r="BH115" s="173" t="n">
        <f aca="false">IF(N115="sníž. přenesená",J115,0)</f>
        <v>0</v>
      </c>
      <c r="BI115" s="173" t="n">
        <f aca="false">IF(N115="nulová",J115,0)</f>
        <v>0</v>
      </c>
      <c r="BJ115" s="4" t="s">
        <v>79</v>
      </c>
      <c r="BK115" s="173" t="n">
        <f aca="false">ROUND(I115*H115,2)</f>
        <v>0</v>
      </c>
      <c r="BL115" s="4" t="s">
        <v>134</v>
      </c>
      <c r="BM115" s="172" t="s">
        <v>330</v>
      </c>
    </row>
    <row r="116" s="28" customFormat="true" ht="12.8" hidden="false" customHeight="false" outlineLevel="0" collapsed="false">
      <c r="A116" s="23"/>
      <c r="B116" s="24"/>
      <c r="C116" s="23"/>
      <c r="D116" s="174" t="s">
        <v>136</v>
      </c>
      <c r="E116" s="23"/>
      <c r="F116" s="175" t="s">
        <v>886</v>
      </c>
      <c r="G116" s="23"/>
      <c r="H116" s="23"/>
      <c r="I116" s="176"/>
      <c r="J116" s="23"/>
      <c r="K116" s="23"/>
      <c r="L116" s="24"/>
      <c r="M116" s="177"/>
      <c r="N116" s="178"/>
      <c r="O116" s="56"/>
      <c r="P116" s="56"/>
      <c r="Q116" s="56"/>
      <c r="R116" s="56"/>
      <c r="S116" s="56"/>
      <c r="T116" s="57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T116" s="4" t="s">
        <v>136</v>
      </c>
      <c r="AU116" s="4" t="s">
        <v>81</v>
      </c>
    </row>
    <row r="117" s="28" customFormat="true" ht="16.5" hidden="false" customHeight="true" outlineLevel="0" collapsed="false">
      <c r="A117" s="23"/>
      <c r="B117" s="160"/>
      <c r="C117" s="197" t="s">
        <v>235</v>
      </c>
      <c r="D117" s="197" t="s">
        <v>224</v>
      </c>
      <c r="E117" s="198" t="s">
        <v>887</v>
      </c>
      <c r="F117" s="199" t="s">
        <v>888</v>
      </c>
      <c r="G117" s="200" t="s">
        <v>145</v>
      </c>
      <c r="H117" s="201" t="n">
        <v>0</v>
      </c>
      <c r="I117" s="202"/>
      <c r="J117" s="203" t="n">
        <f aca="false">ROUND(I117*H117,2)</f>
        <v>0</v>
      </c>
      <c r="K117" s="199"/>
      <c r="L117" s="204"/>
      <c r="M117" s="205"/>
      <c r="N117" s="206" t="s">
        <v>42</v>
      </c>
      <c r="O117" s="56"/>
      <c r="P117" s="170" t="n">
        <f aca="false">O117*H117</f>
        <v>0</v>
      </c>
      <c r="Q117" s="170" t="n">
        <v>0</v>
      </c>
      <c r="R117" s="170" t="n">
        <f aca="false">Q117*H117</f>
        <v>0</v>
      </c>
      <c r="S117" s="170" t="n">
        <v>0</v>
      </c>
      <c r="T117" s="171" t="n">
        <f aca="false">S117*H117</f>
        <v>0</v>
      </c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R117" s="172" t="s">
        <v>181</v>
      </c>
      <c r="AT117" s="172" t="s">
        <v>224</v>
      </c>
      <c r="AU117" s="172" t="s">
        <v>81</v>
      </c>
      <c r="AY117" s="4" t="s">
        <v>127</v>
      </c>
      <c r="BE117" s="173" t="n">
        <f aca="false">IF(N117="základní",J117,0)</f>
        <v>0</v>
      </c>
      <c r="BF117" s="173" t="n">
        <f aca="false">IF(N117="snížená",J117,0)</f>
        <v>0</v>
      </c>
      <c r="BG117" s="173" t="n">
        <f aca="false">IF(N117="zákl. přenesená",J117,0)</f>
        <v>0</v>
      </c>
      <c r="BH117" s="173" t="n">
        <f aca="false">IF(N117="sníž. přenesená",J117,0)</f>
        <v>0</v>
      </c>
      <c r="BI117" s="173" t="n">
        <f aca="false">IF(N117="nulová",J117,0)</f>
        <v>0</v>
      </c>
      <c r="BJ117" s="4" t="s">
        <v>79</v>
      </c>
      <c r="BK117" s="173" t="n">
        <f aca="false">ROUND(I117*H117,2)</f>
        <v>0</v>
      </c>
      <c r="BL117" s="4" t="s">
        <v>134</v>
      </c>
      <c r="BM117" s="172" t="s">
        <v>338</v>
      </c>
    </row>
    <row r="118" s="28" customFormat="true" ht="12.8" hidden="false" customHeight="false" outlineLevel="0" collapsed="false">
      <c r="A118" s="23"/>
      <c r="B118" s="24"/>
      <c r="C118" s="23"/>
      <c r="D118" s="174" t="s">
        <v>136</v>
      </c>
      <c r="E118" s="23"/>
      <c r="F118" s="175" t="s">
        <v>888</v>
      </c>
      <c r="G118" s="23"/>
      <c r="H118" s="23"/>
      <c r="I118" s="176"/>
      <c r="J118" s="23"/>
      <c r="K118" s="23"/>
      <c r="L118" s="24"/>
      <c r="M118" s="177"/>
      <c r="N118" s="178"/>
      <c r="O118" s="56"/>
      <c r="P118" s="56"/>
      <c r="Q118" s="56"/>
      <c r="R118" s="56"/>
      <c r="S118" s="56"/>
      <c r="T118" s="57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T118" s="4" t="s">
        <v>136</v>
      </c>
      <c r="AU118" s="4" t="s">
        <v>81</v>
      </c>
    </row>
    <row r="119" s="28" customFormat="true" ht="16.5" hidden="false" customHeight="true" outlineLevel="0" collapsed="false">
      <c r="A119" s="23"/>
      <c r="B119" s="160"/>
      <c r="C119" s="161" t="s">
        <v>241</v>
      </c>
      <c r="D119" s="161" t="s">
        <v>129</v>
      </c>
      <c r="E119" s="162" t="s">
        <v>889</v>
      </c>
      <c r="F119" s="163" t="s">
        <v>890</v>
      </c>
      <c r="G119" s="164" t="s">
        <v>145</v>
      </c>
      <c r="H119" s="165" t="n">
        <v>0</v>
      </c>
      <c r="I119" s="166"/>
      <c r="J119" s="167" t="n">
        <f aca="false">ROUND(I119*H119,2)</f>
        <v>0</v>
      </c>
      <c r="K119" s="163"/>
      <c r="L119" s="24"/>
      <c r="M119" s="168"/>
      <c r="N119" s="169" t="s">
        <v>42</v>
      </c>
      <c r="O119" s="56"/>
      <c r="P119" s="170" t="n">
        <f aca="false">O119*H119</f>
        <v>0</v>
      </c>
      <c r="Q119" s="170" t="n">
        <v>0</v>
      </c>
      <c r="R119" s="170" t="n">
        <f aca="false">Q119*H119</f>
        <v>0</v>
      </c>
      <c r="S119" s="170" t="n">
        <v>0</v>
      </c>
      <c r="T119" s="171" t="n">
        <f aca="false">S119*H119</f>
        <v>0</v>
      </c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R119" s="172" t="s">
        <v>134</v>
      </c>
      <c r="AT119" s="172" t="s">
        <v>129</v>
      </c>
      <c r="AU119" s="172" t="s">
        <v>81</v>
      </c>
      <c r="AY119" s="4" t="s">
        <v>127</v>
      </c>
      <c r="BE119" s="173" t="n">
        <f aca="false">IF(N119="základní",J119,0)</f>
        <v>0</v>
      </c>
      <c r="BF119" s="173" t="n">
        <f aca="false">IF(N119="snížená",J119,0)</f>
        <v>0</v>
      </c>
      <c r="BG119" s="173" t="n">
        <f aca="false">IF(N119="zákl. přenesená",J119,0)</f>
        <v>0</v>
      </c>
      <c r="BH119" s="173" t="n">
        <f aca="false">IF(N119="sníž. přenesená",J119,0)</f>
        <v>0</v>
      </c>
      <c r="BI119" s="173" t="n">
        <f aca="false">IF(N119="nulová",J119,0)</f>
        <v>0</v>
      </c>
      <c r="BJ119" s="4" t="s">
        <v>79</v>
      </c>
      <c r="BK119" s="173" t="n">
        <f aca="false">ROUND(I119*H119,2)</f>
        <v>0</v>
      </c>
      <c r="BL119" s="4" t="s">
        <v>134</v>
      </c>
      <c r="BM119" s="172" t="s">
        <v>349</v>
      </c>
    </row>
    <row r="120" s="28" customFormat="true" ht="12.8" hidden="false" customHeight="false" outlineLevel="0" collapsed="false">
      <c r="A120" s="23"/>
      <c r="B120" s="24"/>
      <c r="C120" s="23"/>
      <c r="D120" s="174" t="s">
        <v>136</v>
      </c>
      <c r="E120" s="23"/>
      <c r="F120" s="175" t="s">
        <v>890</v>
      </c>
      <c r="G120" s="23"/>
      <c r="H120" s="23"/>
      <c r="I120" s="176"/>
      <c r="J120" s="23"/>
      <c r="K120" s="23"/>
      <c r="L120" s="24"/>
      <c r="M120" s="177"/>
      <c r="N120" s="178"/>
      <c r="O120" s="56"/>
      <c r="P120" s="56"/>
      <c r="Q120" s="56"/>
      <c r="R120" s="56"/>
      <c r="S120" s="56"/>
      <c r="T120" s="57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T120" s="4" t="s">
        <v>136</v>
      </c>
      <c r="AU120" s="4" t="s">
        <v>81</v>
      </c>
    </row>
    <row r="121" s="28" customFormat="true" ht="24.15" hidden="false" customHeight="true" outlineLevel="0" collapsed="false">
      <c r="A121" s="23"/>
      <c r="B121" s="160"/>
      <c r="C121" s="197" t="s">
        <v>247</v>
      </c>
      <c r="D121" s="197" t="s">
        <v>224</v>
      </c>
      <c r="E121" s="198" t="s">
        <v>891</v>
      </c>
      <c r="F121" s="199" t="s">
        <v>892</v>
      </c>
      <c r="G121" s="200" t="s">
        <v>145</v>
      </c>
      <c r="H121" s="201" t="n">
        <v>0</v>
      </c>
      <c r="I121" s="202"/>
      <c r="J121" s="203" t="n">
        <f aca="false">ROUND(I121*H121,2)</f>
        <v>0</v>
      </c>
      <c r="K121" s="199"/>
      <c r="L121" s="204"/>
      <c r="M121" s="205"/>
      <c r="N121" s="206" t="s">
        <v>42</v>
      </c>
      <c r="O121" s="56"/>
      <c r="P121" s="170" t="n">
        <f aca="false">O121*H121</f>
        <v>0</v>
      </c>
      <c r="Q121" s="170" t="n">
        <v>0</v>
      </c>
      <c r="R121" s="170" t="n">
        <f aca="false">Q121*H121</f>
        <v>0</v>
      </c>
      <c r="S121" s="170" t="n">
        <v>0</v>
      </c>
      <c r="T121" s="171" t="n">
        <f aca="false">S121*H121</f>
        <v>0</v>
      </c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R121" s="172" t="s">
        <v>181</v>
      </c>
      <c r="AT121" s="172" t="s">
        <v>224</v>
      </c>
      <c r="AU121" s="172" t="s">
        <v>81</v>
      </c>
      <c r="AY121" s="4" t="s">
        <v>127</v>
      </c>
      <c r="BE121" s="173" t="n">
        <f aca="false">IF(N121="základní",J121,0)</f>
        <v>0</v>
      </c>
      <c r="BF121" s="173" t="n">
        <f aca="false">IF(N121="snížená",J121,0)</f>
        <v>0</v>
      </c>
      <c r="BG121" s="173" t="n">
        <f aca="false">IF(N121="zákl. přenesená",J121,0)</f>
        <v>0</v>
      </c>
      <c r="BH121" s="173" t="n">
        <f aca="false">IF(N121="sníž. přenesená",J121,0)</f>
        <v>0</v>
      </c>
      <c r="BI121" s="173" t="n">
        <f aca="false">IF(N121="nulová",J121,0)</f>
        <v>0</v>
      </c>
      <c r="BJ121" s="4" t="s">
        <v>79</v>
      </c>
      <c r="BK121" s="173" t="n">
        <f aca="false">ROUND(I121*H121,2)</f>
        <v>0</v>
      </c>
      <c r="BL121" s="4" t="s">
        <v>134</v>
      </c>
      <c r="BM121" s="172" t="s">
        <v>363</v>
      </c>
    </row>
    <row r="122" s="28" customFormat="true" ht="12.8" hidden="false" customHeight="false" outlineLevel="0" collapsed="false">
      <c r="A122" s="23"/>
      <c r="B122" s="24"/>
      <c r="C122" s="23"/>
      <c r="D122" s="174" t="s">
        <v>136</v>
      </c>
      <c r="E122" s="23"/>
      <c r="F122" s="175" t="s">
        <v>892</v>
      </c>
      <c r="G122" s="23"/>
      <c r="H122" s="23"/>
      <c r="I122" s="176"/>
      <c r="J122" s="23"/>
      <c r="K122" s="23"/>
      <c r="L122" s="24"/>
      <c r="M122" s="177"/>
      <c r="N122" s="178"/>
      <c r="O122" s="56"/>
      <c r="P122" s="56"/>
      <c r="Q122" s="56"/>
      <c r="R122" s="56"/>
      <c r="S122" s="56"/>
      <c r="T122" s="57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T122" s="4" t="s">
        <v>136</v>
      </c>
      <c r="AU122" s="4" t="s">
        <v>81</v>
      </c>
    </row>
    <row r="123" s="28" customFormat="true" ht="16.5" hidden="false" customHeight="true" outlineLevel="0" collapsed="false">
      <c r="A123" s="23"/>
      <c r="B123" s="160"/>
      <c r="C123" s="161" t="s">
        <v>253</v>
      </c>
      <c r="D123" s="161" t="s">
        <v>129</v>
      </c>
      <c r="E123" s="162" t="s">
        <v>893</v>
      </c>
      <c r="F123" s="163" t="s">
        <v>894</v>
      </c>
      <c r="G123" s="164" t="s">
        <v>145</v>
      </c>
      <c r="H123" s="165" t="n">
        <v>0</v>
      </c>
      <c r="I123" s="166"/>
      <c r="J123" s="167" t="n">
        <f aca="false">ROUND(I123*H123,2)</f>
        <v>0</v>
      </c>
      <c r="K123" s="163"/>
      <c r="L123" s="24"/>
      <c r="M123" s="168"/>
      <c r="N123" s="169" t="s">
        <v>42</v>
      </c>
      <c r="O123" s="56"/>
      <c r="P123" s="170" t="n">
        <f aca="false">O123*H123</f>
        <v>0</v>
      </c>
      <c r="Q123" s="170" t="n">
        <v>0</v>
      </c>
      <c r="R123" s="170" t="n">
        <f aca="false">Q123*H123</f>
        <v>0</v>
      </c>
      <c r="S123" s="170" t="n">
        <v>0</v>
      </c>
      <c r="T123" s="171" t="n">
        <f aca="false">S123*H123</f>
        <v>0</v>
      </c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R123" s="172" t="s">
        <v>134</v>
      </c>
      <c r="AT123" s="172" t="s">
        <v>129</v>
      </c>
      <c r="AU123" s="172" t="s">
        <v>81</v>
      </c>
      <c r="AY123" s="4" t="s">
        <v>127</v>
      </c>
      <c r="BE123" s="173" t="n">
        <f aca="false">IF(N123="základní",J123,0)</f>
        <v>0</v>
      </c>
      <c r="BF123" s="173" t="n">
        <f aca="false">IF(N123="snížená",J123,0)</f>
        <v>0</v>
      </c>
      <c r="BG123" s="173" t="n">
        <f aca="false">IF(N123="zákl. přenesená",J123,0)</f>
        <v>0</v>
      </c>
      <c r="BH123" s="173" t="n">
        <f aca="false">IF(N123="sníž. přenesená",J123,0)</f>
        <v>0</v>
      </c>
      <c r="BI123" s="173" t="n">
        <f aca="false">IF(N123="nulová",J123,0)</f>
        <v>0</v>
      </c>
      <c r="BJ123" s="4" t="s">
        <v>79</v>
      </c>
      <c r="BK123" s="173" t="n">
        <f aca="false">ROUND(I123*H123,2)</f>
        <v>0</v>
      </c>
      <c r="BL123" s="4" t="s">
        <v>134</v>
      </c>
      <c r="BM123" s="172" t="s">
        <v>380</v>
      </c>
    </row>
    <row r="124" s="28" customFormat="true" ht="12.8" hidden="false" customHeight="false" outlineLevel="0" collapsed="false">
      <c r="A124" s="23"/>
      <c r="B124" s="24"/>
      <c r="C124" s="23"/>
      <c r="D124" s="174" t="s">
        <v>136</v>
      </c>
      <c r="E124" s="23"/>
      <c r="F124" s="175" t="s">
        <v>894</v>
      </c>
      <c r="G124" s="23"/>
      <c r="H124" s="23"/>
      <c r="I124" s="176"/>
      <c r="J124" s="23"/>
      <c r="K124" s="23"/>
      <c r="L124" s="24"/>
      <c r="M124" s="177"/>
      <c r="N124" s="178"/>
      <c r="O124" s="56"/>
      <c r="P124" s="56"/>
      <c r="Q124" s="56"/>
      <c r="R124" s="56"/>
      <c r="S124" s="56"/>
      <c r="T124" s="57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T124" s="4" t="s">
        <v>136</v>
      </c>
      <c r="AU124" s="4" t="s">
        <v>81</v>
      </c>
    </row>
    <row r="125" s="28" customFormat="true" ht="16.5" hidden="false" customHeight="true" outlineLevel="0" collapsed="false">
      <c r="A125" s="23"/>
      <c r="B125" s="160"/>
      <c r="C125" s="197" t="s">
        <v>7</v>
      </c>
      <c r="D125" s="197" t="s">
        <v>224</v>
      </c>
      <c r="E125" s="198" t="s">
        <v>895</v>
      </c>
      <c r="F125" s="199" t="s">
        <v>896</v>
      </c>
      <c r="G125" s="200" t="s">
        <v>145</v>
      </c>
      <c r="H125" s="201" t="n">
        <v>0</v>
      </c>
      <c r="I125" s="202"/>
      <c r="J125" s="203" t="n">
        <f aca="false">ROUND(I125*H125,2)</f>
        <v>0</v>
      </c>
      <c r="K125" s="199"/>
      <c r="L125" s="204"/>
      <c r="M125" s="205"/>
      <c r="N125" s="206" t="s">
        <v>42</v>
      </c>
      <c r="O125" s="56"/>
      <c r="P125" s="170" t="n">
        <f aca="false">O125*H125</f>
        <v>0</v>
      </c>
      <c r="Q125" s="170" t="n">
        <v>0</v>
      </c>
      <c r="R125" s="170" t="n">
        <f aca="false">Q125*H125</f>
        <v>0</v>
      </c>
      <c r="S125" s="170" t="n">
        <v>0</v>
      </c>
      <c r="T125" s="171" t="n">
        <f aca="false">S125*H125</f>
        <v>0</v>
      </c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R125" s="172" t="s">
        <v>181</v>
      </c>
      <c r="AT125" s="172" t="s">
        <v>224</v>
      </c>
      <c r="AU125" s="172" t="s">
        <v>81</v>
      </c>
      <c r="AY125" s="4" t="s">
        <v>127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4" t="s">
        <v>79</v>
      </c>
      <c r="BK125" s="173" t="n">
        <f aca="false">ROUND(I125*H125,2)</f>
        <v>0</v>
      </c>
      <c r="BL125" s="4" t="s">
        <v>134</v>
      </c>
      <c r="BM125" s="172" t="s">
        <v>394</v>
      </c>
    </row>
    <row r="126" s="28" customFormat="true" ht="12.8" hidden="false" customHeight="false" outlineLevel="0" collapsed="false">
      <c r="A126" s="23"/>
      <c r="B126" s="24"/>
      <c r="C126" s="23"/>
      <c r="D126" s="174" t="s">
        <v>136</v>
      </c>
      <c r="E126" s="23"/>
      <c r="F126" s="175" t="s">
        <v>896</v>
      </c>
      <c r="G126" s="23"/>
      <c r="H126" s="23"/>
      <c r="I126" s="176"/>
      <c r="J126" s="23"/>
      <c r="K126" s="23"/>
      <c r="L126" s="24"/>
      <c r="M126" s="177"/>
      <c r="N126" s="178"/>
      <c r="O126" s="56"/>
      <c r="P126" s="56"/>
      <c r="Q126" s="56"/>
      <c r="R126" s="56"/>
      <c r="S126" s="56"/>
      <c r="T126" s="57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T126" s="4" t="s">
        <v>136</v>
      </c>
      <c r="AU126" s="4" t="s">
        <v>81</v>
      </c>
    </row>
    <row r="127" s="28" customFormat="true" ht="16.5" hidden="false" customHeight="true" outlineLevel="0" collapsed="false">
      <c r="A127" s="23"/>
      <c r="B127" s="160"/>
      <c r="C127" s="197" t="s">
        <v>265</v>
      </c>
      <c r="D127" s="197" t="s">
        <v>224</v>
      </c>
      <c r="E127" s="198" t="s">
        <v>897</v>
      </c>
      <c r="F127" s="199" t="s">
        <v>898</v>
      </c>
      <c r="G127" s="200" t="s">
        <v>145</v>
      </c>
      <c r="H127" s="201" t="n">
        <v>0</v>
      </c>
      <c r="I127" s="202"/>
      <c r="J127" s="203" t="n">
        <f aca="false">ROUND(I127*H127,2)</f>
        <v>0</v>
      </c>
      <c r="K127" s="199"/>
      <c r="L127" s="204"/>
      <c r="M127" s="205"/>
      <c r="N127" s="206" t="s">
        <v>42</v>
      </c>
      <c r="O127" s="56"/>
      <c r="P127" s="170" t="n">
        <f aca="false">O127*H127</f>
        <v>0</v>
      </c>
      <c r="Q127" s="170" t="n">
        <v>0</v>
      </c>
      <c r="R127" s="170" t="n">
        <f aca="false">Q127*H127</f>
        <v>0</v>
      </c>
      <c r="S127" s="170" t="n">
        <v>0</v>
      </c>
      <c r="T127" s="171" t="n">
        <f aca="false">S127*H127</f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R127" s="172" t="s">
        <v>181</v>
      </c>
      <c r="AT127" s="172" t="s">
        <v>224</v>
      </c>
      <c r="AU127" s="172" t="s">
        <v>81</v>
      </c>
      <c r="AY127" s="4" t="s">
        <v>127</v>
      </c>
      <c r="BE127" s="173" t="n">
        <f aca="false">IF(N127="základní",J127,0)</f>
        <v>0</v>
      </c>
      <c r="BF127" s="173" t="n">
        <f aca="false">IF(N127="snížená",J127,0)</f>
        <v>0</v>
      </c>
      <c r="BG127" s="173" t="n">
        <f aca="false">IF(N127="zákl. přenesená",J127,0)</f>
        <v>0</v>
      </c>
      <c r="BH127" s="173" t="n">
        <f aca="false">IF(N127="sníž. přenesená",J127,0)</f>
        <v>0</v>
      </c>
      <c r="BI127" s="173" t="n">
        <f aca="false">IF(N127="nulová",J127,0)</f>
        <v>0</v>
      </c>
      <c r="BJ127" s="4" t="s">
        <v>79</v>
      </c>
      <c r="BK127" s="173" t="n">
        <f aca="false">ROUND(I127*H127,2)</f>
        <v>0</v>
      </c>
      <c r="BL127" s="4" t="s">
        <v>134</v>
      </c>
      <c r="BM127" s="172" t="s">
        <v>407</v>
      </c>
    </row>
    <row r="128" s="28" customFormat="true" ht="12.8" hidden="false" customHeight="false" outlineLevel="0" collapsed="false">
      <c r="A128" s="23"/>
      <c r="B128" s="24"/>
      <c r="C128" s="23"/>
      <c r="D128" s="174" t="s">
        <v>136</v>
      </c>
      <c r="E128" s="23"/>
      <c r="F128" s="175" t="s">
        <v>898</v>
      </c>
      <c r="G128" s="23"/>
      <c r="H128" s="23"/>
      <c r="I128" s="176"/>
      <c r="J128" s="23"/>
      <c r="K128" s="23"/>
      <c r="L128" s="24"/>
      <c r="M128" s="177"/>
      <c r="N128" s="178"/>
      <c r="O128" s="56"/>
      <c r="P128" s="56"/>
      <c r="Q128" s="56"/>
      <c r="R128" s="56"/>
      <c r="S128" s="56"/>
      <c r="T128" s="57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T128" s="4" t="s">
        <v>136</v>
      </c>
      <c r="AU128" s="4" t="s">
        <v>81</v>
      </c>
    </row>
    <row r="129" s="28" customFormat="true" ht="21.75" hidden="false" customHeight="true" outlineLevel="0" collapsed="false">
      <c r="A129" s="23"/>
      <c r="B129" s="160"/>
      <c r="C129" s="161" t="s">
        <v>270</v>
      </c>
      <c r="D129" s="161" t="s">
        <v>129</v>
      </c>
      <c r="E129" s="162" t="s">
        <v>899</v>
      </c>
      <c r="F129" s="163" t="s">
        <v>900</v>
      </c>
      <c r="G129" s="164" t="s">
        <v>162</v>
      </c>
      <c r="H129" s="165" t="n">
        <v>0</v>
      </c>
      <c r="I129" s="166"/>
      <c r="J129" s="167" t="n">
        <f aca="false">ROUND(I129*H129,2)</f>
        <v>0</v>
      </c>
      <c r="K129" s="163"/>
      <c r="L129" s="24"/>
      <c r="M129" s="168"/>
      <c r="N129" s="169" t="s">
        <v>42</v>
      </c>
      <c r="O129" s="56"/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R129" s="172" t="s">
        <v>134</v>
      </c>
      <c r="AT129" s="172" t="s">
        <v>129</v>
      </c>
      <c r="AU129" s="172" t="s">
        <v>81</v>
      </c>
      <c r="AY129" s="4" t="s">
        <v>127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4" t="s">
        <v>79</v>
      </c>
      <c r="BK129" s="173" t="n">
        <f aca="false">ROUND(I129*H129,2)</f>
        <v>0</v>
      </c>
      <c r="BL129" s="4" t="s">
        <v>134</v>
      </c>
      <c r="BM129" s="172" t="s">
        <v>418</v>
      </c>
    </row>
    <row r="130" s="28" customFormat="true" ht="12.8" hidden="false" customHeight="false" outlineLevel="0" collapsed="false">
      <c r="A130" s="23"/>
      <c r="B130" s="24"/>
      <c r="C130" s="23"/>
      <c r="D130" s="174" t="s">
        <v>136</v>
      </c>
      <c r="E130" s="23"/>
      <c r="F130" s="175" t="s">
        <v>900</v>
      </c>
      <c r="G130" s="23"/>
      <c r="H130" s="23"/>
      <c r="I130" s="176"/>
      <c r="J130" s="23"/>
      <c r="K130" s="23"/>
      <c r="L130" s="24"/>
      <c r="M130" s="177"/>
      <c r="N130" s="178"/>
      <c r="O130" s="56"/>
      <c r="P130" s="56"/>
      <c r="Q130" s="56"/>
      <c r="R130" s="56"/>
      <c r="S130" s="56"/>
      <c r="T130" s="57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T130" s="4" t="s">
        <v>136</v>
      </c>
      <c r="AU130" s="4" t="s">
        <v>81</v>
      </c>
    </row>
    <row r="131" s="28" customFormat="true" ht="16.5" hidden="false" customHeight="true" outlineLevel="0" collapsed="false">
      <c r="A131" s="23"/>
      <c r="B131" s="160"/>
      <c r="C131" s="197" t="s">
        <v>276</v>
      </c>
      <c r="D131" s="197" t="s">
        <v>224</v>
      </c>
      <c r="E131" s="198" t="s">
        <v>901</v>
      </c>
      <c r="F131" s="199" t="s">
        <v>902</v>
      </c>
      <c r="G131" s="200" t="s">
        <v>273</v>
      </c>
      <c r="H131" s="201" t="n">
        <v>0</v>
      </c>
      <c r="I131" s="202"/>
      <c r="J131" s="203" t="n">
        <f aca="false">ROUND(I131*H131,2)</f>
        <v>0</v>
      </c>
      <c r="K131" s="199"/>
      <c r="L131" s="204"/>
      <c r="M131" s="205"/>
      <c r="N131" s="206" t="s">
        <v>42</v>
      </c>
      <c r="O131" s="56"/>
      <c r="P131" s="170" t="n">
        <f aca="false">O131*H131</f>
        <v>0</v>
      </c>
      <c r="Q131" s="170" t="n">
        <v>0</v>
      </c>
      <c r="R131" s="170" t="n">
        <f aca="false">Q131*H131</f>
        <v>0</v>
      </c>
      <c r="S131" s="170" t="n">
        <v>0</v>
      </c>
      <c r="T131" s="171" t="n">
        <f aca="false"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72" t="s">
        <v>181</v>
      </c>
      <c r="AT131" s="172" t="s">
        <v>224</v>
      </c>
      <c r="AU131" s="172" t="s">
        <v>81</v>
      </c>
      <c r="AY131" s="4" t="s">
        <v>127</v>
      </c>
      <c r="BE131" s="173" t="n">
        <f aca="false">IF(N131="základní",J131,0)</f>
        <v>0</v>
      </c>
      <c r="BF131" s="173" t="n">
        <f aca="false">IF(N131="snížená",J131,0)</f>
        <v>0</v>
      </c>
      <c r="BG131" s="173" t="n">
        <f aca="false">IF(N131="zákl. přenesená",J131,0)</f>
        <v>0</v>
      </c>
      <c r="BH131" s="173" t="n">
        <f aca="false">IF(N131="sníž. přenesená",J131,0)</f>
        <v>0</v>
      </c>
      <c r="BI131" s="173" t="n">
        <f aca="false">IF(N131="nulová",J131,0)</f>
        <v>0</v>
      </c>
      <c r="BJ131" s="4" t="s">
        <v>79</v>
      </c>
      <c r="BK131" s="173" t="n">
        <f aca="false">ROUND(I131*H131,2)</f>
        <v>0</v>
      </c>
      <c r="BL131" s="4" t="s">
        <v>134</v>
      </c>
      <c r="BM131" s="172" t="s">
        <v>430</v>
      </c>
    </row>
    <row r="132" s="28" customFormat="true" ht="12.8" hidden="false" customHeight="false" outlineLevel="0" collapsed="false">
      <c r="A132" s="23"/>
      <c r="B132" s="24"/>
      <c r="C132" s="23"/>
      <c r="D132" s="174" t="s">
        <v>136</v>
      </c>
      <c r="E132" s="23"/>
      <c r="F132" s="175" t="s">
        <v>902</v>
      </c>
      <c r="G132" s="23"/>
      <c r="H132" s="23"/>
      <c r="I132" s="176"/>
      <c r="J132" s="23"/>
      <c r="K132" s="23"/>
      <c r="L132" s="24"/>
      <c r="M132" s="177"/>
      <c r="N132" s="178"/>
      <c r="O132" s="56"/>
      <c r="P132" s="56"/>
      <c r="Q132" s="56"/>
      <c r="R132" s="56"/>
      <c r="S132" s="56"/>
      <c r="T132" s="57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T132" s="4" t="s">
        <v>136</v>
      </c>
      <c r="AU132" s="4" t="s">
        <v>81</v>
      </c>
    </row>
    <row r="133" s="28" customFormat="true" ht="16.5" hidden="false" customHeight="true" outlineLevel="0" collapsed="false">
      <c r="A133" s="23"/>
      <c r="B133" s="160"/>
      <c r="C133" s="161" t="s">
        <v>283</v>
      </c>
      <c r="D133" s="161" t="s">
        <v>129</v>
      </c>
      <c r="E133" s="162" t="s">
        <v>903</v>
      </c>
      <c r="F133" s="163" t="s">
        <v>904</v>
      </c>
      <c r="G133" s="164" t="s">
        <v>145</v>
      </c>
      <c r="H133" s="165" t="n">
        <v>0</v>
      </c>
      <c r="I133" s="166"/>
      <c r="J133" s="167" t="n">
        <f aca="false">ROUND(I133*H133,2)</f>
        <v>0</v>
      </c>
      <c r="K133" s="163"/>
      <c r="L133" s="24"/>
      <c r="M133" s="168"/>
      <c r="N133" s="169" t="s">
        <v>42</v>
      </c>
      <c r="O133" s="56"/>
      <c r="P133" s="170" t="n">
        <f aca="false">O133*H133</f>
        <v>0</v>
      </c>
      <c r="Q133" s="170" t="n">
        <v>0</v>
      </c>
      <c r="R133" s="170" t="n">
        <f aca="false">Q133*H133</f>
        <v>0</v>
      </c>
      <c r="S133" s="170" t="n">
        <v>0</v>
      </c>
      <c r="T133" s="171" t="n">
        <f aca="false">S133*H133</f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72" t="s">
        <v>134</v>
      </c>
      <c r="AT133" s="172" t="s">
        <v>129</v>
      </c>
      <c r="AU133" s="172" t="s">
        <v>81</v>
      </c>
      <c r="AY133" s="4" t="s">
        <v>127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4" t="s">
        <v>79</v>
      </c>
      <c r="BK133" s="173" t="n">
        <f aca="false">ROUND(I133*H133,2)</f>
        <v>0</v>
      </c>
      <c r="BL133" s="4" t="s">
        <v>134</v>
      </c>
      <c r="BM133" s="172" t="s">
        <v>442</v>
      </c>
    </row>
    <row r="134" s="28" customFormat="true" ht="12.8" hidden="false" customHeight="false" outlineLevel="0" collapsed="false">
      <c r="A134" s="23"/>
      <c r="B134" s="24"/>
      <c r="C134" s="23"/>
      <c r="D134" s="174" t="s">
        <v>136</v>
      </c>
      <c r="E134" s="23"/>
      <c r="F134" s="175" t="s">
        <v>904</v>
      </c>
      <c r="G134" s="23"/>
      <c r="H134" s="23"/>
      <c r="I134" s="176"/>
      <c r="J134" s="23"/>
      <c r="K134" s="23"/>
      <c r="L134" s="24"/>
      <c r="M134" s="177"/>
      <c r="N134" s="178"/>
      <c r="O134" s="56"/>
      <c r="P134" s="56"/>
      <c r="Q134" s="56"/>
      <c r="R134" s="56"/>
      <c r="S134" s="56"/>
      <c r="T134" s="57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T134" s="4" t="s">
        <v>136</v>
      </c>
      <c r="AU134" s="4" t="s">
        <v>81</v>
      </c>
    </row>
    <row r="135" s="28" customFormat="true" ht="16.5" hidden="false" customHeight="true" outlineLevel="0" collapsed="false">
      <c r="A135" s="23"/>
      <c r="B135" s="160"/>
      <c r="C135" s="197" t="s">
        <v>289</v>
      </c>
      <c r="D135" s="197" t="s">
        <v>224</v>
      </c>
      <c r="E135" s="198" t="s">
        <v>905</v>
      </c>
      <c r="F135" s="199" t="s">
        <v>906</v>
      </c>
      <c r="G135" s="200" t="s">
        <v>273</v>
      </c>
      <c r="H135" s="201" t="n">
        <v>0</v>
      </c>
      <c r="I135" s="202"/>
      <c r="J135" s="203" t="n">
        <f aca="false">ROUND(I135*H135,2)</f>
        <v>0</v>
      </c>
      <c r="K135" s="199"/>
      <c r="L135" s="204"/>
      <c r="M135" s="205"/>
      <c r="N135" s="206" t="s">
        <v>42</v>
      </c>
      <c r="O135" s="56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72" t="s">
        <v>181</v>
      </c>
      <c r="AT135" s="172" t="s">
        <v>224</v>
      </c>
      <c r="AU135" s="172" t="s">
        <v>81</v>
      </c>
      <c r="AY135" s="4" t="s">
        <v>127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4" t="s">
        <v>79</v>
      </c>
      <c r="BK135" s="173" t="n">
        <f aca="false">ROUND(I135*H135,2)</f>
        <v>0</v>
      </c>
      <c r="BL135" s="4" t="s">
        <v>134</v>
      </c>
      <c r="BM135" s="172" t="s">
        <v>454</v>
      </c>
    </row>
    <row r="136" s="28" customFormat="true" ht="12.8" hidden="false" customHeight="false" outlineLevel="0" collapsed="false">
      <c r="A136" s="23"/>
      <c r="B136" s="24"/>
      <c r="C136" s="23"/>
      <c r="D136" s="174" t="s">
        <v>136</v>
      </c>
      <c r="E136" s="23"/>
      <c r="F136" s="175" t="s">
        <v>906</v>
      </c>
      <c r="G136" s="23"/>
      <c r="H136" s="23"/>
      <c r="I136" s="176"/>
      <c r="J136" s="23"/>
      <c r="K136" s="23"/>
      <c r="L136" s="24"/>
      <c r="M136" s="177"/>
      <c r="N136" s="178"/>
      <c r="O136" s="56"/>
      <c r="P136" s="56"/>
      <c r="Q136" s="56"/>
      <c r="R136" s="56"/>
      <c r="S136" s="56"/>
      <c r="T136" s="57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T136" s="4" t="s">
        <v>136</v>
      </c>
      <c r="AU136" s="4" t="s">
        <v>81</v>
      </c>
    </row>
    <row r="137" s="28" customFormat="true" ht="16.5" hidden="false" customHeight="true" outlineLevel="0" collapsed="false">
      <c r="A137" s="23"/>
      <c r="B137" s="160"/>
      <c r="C137" s="161" t="s">
        <v>295</v>
      </c>
      <c r="D137" s="161" t="s">
        <v>129</v>
      </c>
      <c r="E137" s="162" t="s">
        <v>907</v>
      </c>
      <c r="F137" s="163" t="s">
        <v>908</v>
      </c>
      <c r="G137" s="164" t="s">
        <v>162</v>
      </c>
      <c r="H137" s="165" t="n">
        <v>0</v>
      </c>
      <c r="I137" s="166"/>
      <c r="J137" s="167" t="n">
        <f aca="false">ROUND(I137*H137,2)</f>
        <v>0</v>
      </c>
      <c r="K137" s="163"/>
      <c r="L137" s="24"/>
      <c r="M137" s="168"/>
      <c r="N137" s="169" t="s">
        <v>42</v>
      </c>
      <c r="O137" s="56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72" t="s">
        <v>134</v>
      </c>
      <c r="AT137" s="172" t="s">
        <v>129</v>
      </c>
      <c r="AU137" s="172" t="s">
        <v>81</v>
      </c>
      <c r="AY137" s="4" t="s">
        <v>127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4" t="s">
        <v>79</v>
      </c>
      <c r="BK137" s="173" t="n">
        <f aca="false">ROUND(I137*H137,2)</f>
        <v>0</v>
      </c>
      <c r="BL137" s="4" t="s">
        <v>134</v>
      </c>
      <c r="BM137" s="172" t="s">
        <v>472</v>
      </c>
    </row>
    <row r="138" s="28" customFormat="true" ht="12.8" hidden="false" customHeight="false" outlineLevel="0" collapsed="false">
      <c r="A138" s="23"/>
      <c r="B138" s="24"/>
      <c r="C138" s="23"/>
      <c r="D138" s="174" t="s">
        <v>136</v>
      </c>
      <c r="E138" s="23"/>
      <c r="F138" s="175" t="s">
        <v>908</v>
      </c>
      <c r="G138" s="23"/>
      <c r="H138" s="23"/>
      <c r="I138" s="176"/>
      <c r="J138" s="23"/>
      <c r="K138" s="23"/>
      <c r="L138" s="24"/>
      <c r="M138" s="177"/>
      <c r="N138" s="178"/>
      <c r="O138" s="56"/>
      <c r="P138" s="56"/>
      <c r="Q138" s="56"/>
      <c r="R138" s="56"/>
      <c r="S138" s="56"/>
      <c r="T138" s="57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T138" s="4" t="s">
        <v>136</v>
      </c>
      <c r="AU138" s="4" t="s">
        <v>81</v>
      </c>
    </row>
    <row r="139" s="28" customFormat="true" ht="16.5" hidden="false" customHeight="true" outlineLevel="0" collapsed="false">
      <c r="A139" s="23"/>
      <c r="B139" s="160"/>
      <c r="C139" s="197" t="s">
        <v>302</v>
      </c>
      <c r="D139" s="197" t="s">
        <v>224</v>
      </c>
      <c r="E139" s="198" t="s">
        <v>909</v>
      </c>
      <c r="F139" s="199" t="s">
        <v>910</v>
      </c>
      <c r="G139" s="200" t="s">
        <v>273</v>
      </c>
      <c r="H139" s="201" t="n">
        <v>0</v>
      </c>
      <c r="I139" s="202"/>
      <c r="J139" s="203" t="n">
        <f aca="false">ROUND(I139*H139,2)</f>
        <v>0</v>
      </c>
      <c r="K139" s="199"/>
      <c r="L139" s="204"/>
      <c r="M139" s="205"/>
      <c r="N139" s="206" t="s">
        <v>42</v>
      </c>
      <c r="O139" s="56"/>
      <c r="P139" s="170" t="n">
        <f aca="false">O139*H139</f>
        <v>0</v>
      </c>
      <c r="Q139" s="170" t="n">
        <v>0</v>
      </c>
      <c r="R139" s="170" t="n">
        <f aca="false">Q139*H139</f>
        <v>0</v>
      </c>
      <c r="S139" s="170" t="n">
        <v>0</v>
      </c>
      <c r="T139" s="171" t="n">
        <f aca="false">S139*H139</f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72" t="s">
        <v>181</v>
      </c>
      <c r="AT139" s="172" t="s">
        <v>224</v>
      </c>
      <c r="AU139" s="172" t="s">
        <v>81</v>
      </c>
      <c r="AY139" s="4" t="s">
        <v>127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4" t="s">
        <v>79</v>
      </c>
      <c r="BK139" s="173" t="n">
        <f aca="false">ROUND(I139*H139,2)</f>
        <v>0</v>
      </c>
      <c r="BL139" s="4" t="s">
        <v>134</v>
      </c>
      <c r="BM139" s="172" t="s">
        <v>482</v>
      </c>
    </row>
    <row r="140" s="28" customFormat="true" ht="12.8" hidden="false" customHeight="false" outlineLevel="0" collapsed="false">
      <c r="A140" s="23"/>
      <c r="B140" s="24"/>
      <c r="C140" s="23"/>
      <c r="D140" s="174" t="s">
        <v>136</v>
      </c>
      <c r="E140" s="23"/>
      <c r="F140" s="175" t="s">
        <v>910</v>
      </c>
      <c r="G140" s="23"/>
      <c r="H140" s="23"/>
      <c r="I140" s="176"/>
      <c r="J140" s="23"/>
      <c r="K140" s="23"/>
      <c r="L140" s="24"/>
      <c r="M140" s="177"/>
      <c r="N140" s="178"/>
      <c r="O140" s="56"/>
      <c r="P140" s="56"/>
      <c r="Q140" s="56"/>
      <c r="R140" s="56"/>
      <c r="S140" s="56"/>
      <c r="T140" s="57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T140" s="4" t="s">
        <v>136</v>
      </c>
      <c r="AU140" s="4" t="s">
        <v>81</v>
      </c>
    </row>
    <row r="141" s="28" customFormat="true" ht="16.5" hidden="false" customHeight="true" outlineLevel="0" collapsed="false">
      <c r="A141" s="23"/>
      <c r="B141" s="160"/>
      <c r="C141" s="161" t="s">
        <v>309</v>
      </c>
      <c r="D141" s="161" t="s">
        <v>129</v>
      </c>
      <c r="E141" s="162" t="s">
        <v>911</v>
      </c>
      <c r="F141" s="163" t="s">
        <v>912</v>
      </c>
      <c r="G141" s="164" t="s">
        <v>145</v>
      </c>
      <c r="H141" s="165" t="n">
        <v>0</v>
      </c>
      <c r="I141" s="166"/>
      <c r="J141" s="167" t="n">
        <f aca="false">ROUND(I141*H141,2)</f>
        <v>0</v>
      </c>
      <c r="K141" s="163"/>
      <c r="L141" s="24"/>
      <c r="M141" s="168"/>
      <c r="N141" s="169" t="s">
        <v>42</v>
      </c>
      <c r="O141" s="56"/>
      <c r="P141" s="170" t="n">
        <f aca="false">O141*H141</f>
        <v>0</v>
      </c>
      <c r="Q141" s="170" t="n">
        <v>0</v>
      </c>
      <c r="R141" s="170" t="n">
        <f aca="false">Q141*H141</f>
        <v>0</v>
      </c>
      <c r="S141" s="170" t="n">
        <v>0</v>
      </c>
      <c r="T141" s="171" t="n">
        <f aca="false">S141*H141</f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72" t="s">
        <v>134</v>
      </c>
      <c r="AT141" s="172" t="s">
        <v>129</v>
      </c>
      <c r="AU141" s="172" t="s">
        <v>81</v>
      </c>
      <c r="AY141" s="4" t="s">
        <v>127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4" t="s">
        <v>79</v>
      </c>
      <c r="BK141" s="173" t="n">
        <f aca="false">ROUND(I141*H141,2)</f>
        <v>0</v>
      </c>
      <c r="BL141" s="4" t="s">
        <v>134</v>
      </c>
      <c r="BM141" s="172" t="s">
        <v>494</v>
      </c>
    </row>
    <row r="142" s="28" customFormat="true" ht="12.8" hidden="false" customHeight="false" outlineLevel="0" collapsed="false">
      <c r="A142" s="23"/>
      <c r="B142" s="24"/>
      <c r="C142" s="23"/>
      <c r="D142" s="174" t="s">
        <v>136</v>
      </c>
      <c r="E142" s="23"/>
      <c r="F142" s="175" t="s">
        <v>912</v>
      </c>
      <c r="G142" s="23"/>
      <c r="H142" s="23"/>
      <c r="I142" s="176"/>
      <c r="J142" s="23"/>
      <c r="K142" s="23"/>
      <c r="L142" s="24"/>
      <c r="M142" s="177"/>
      <c r="N142" s="178"/>
      <c r="O142" s="56"/>
      <c r="P142" s="56"/>
      <c r="Q142" s="56"/>
      <c r="R142" s="56"/>
      <c r="S142" s="56"/>
      <c r="T142" s="57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T142" s="4" t="s">
        <v>136</v>
      </c>
      <c r="AU142" s="4" t="s">
        <v>81</v>
      </c>
    </row>
    <row r="143" s="28" customFormat="true" ht="16.5" hidden="false" customHeight="true" outlineLevel="0" collapsed="false">
      <c r="A143" s="23"/>
      <c r="B143" s="160"/>
      <c r="C143" s="197" t="s">
        <v>315</v>
      </c>
      <c r="D143" s="197" t="s">
        <v>224</v>
      </c>
      <c r="E143" s="198" t="s">
        <v>913</v>
      </c>
      <c r="F143" s="199" t="s">
        <v>914</v>
      </c>
      <c r="G143" s="200" t="s">
        <v>915</v>
      </c>
      <c r="H143" s="201" t="n">
        <v>0</v>
      </c>
      <c r="I143" s="202"/>
      <c r="J143" s="203" t="n">
        <f aca="false">ROUND(I143*H143,2)</f>
        <v>0</v>
      </c>
      <c r="K143" s="199"/>
      <c r="L143" s="204"/>
      <c r="M143" s="205"/>
      <c r="N143" s="206" t="s">
        <v>42</v>
      </c>
      <c r="O143" s="56"/>
      <c r="P143" s="170" t="n">
        <f aca="false">O143*H143</f>
        <v>0</v>
      </c>
      <c r="Q143" s="170" t="n">
        <v>0</v>
      </c>
      <c r="R143" s="170" t="n">
        <f aca="false">Q143*H143</f>
        <v>0</v>
      </c>
      <c r="S143" s="170" t="n">
        <v>0</v>
      </c>
      <c r="T143" s="171" t="n">
        <f aca="false">S143*H143</f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72" t="s">
        <v>181</v>
      </c>
      <c r="AT143" s="172" t="s">
        <v>224</v>
      </c>
      <c r="AU143" s="172" t="s">
        <v>81</v>
      </c>
      <c r="AY143" s="4" t="s">
        <v>127</v>
      </c>
      <c r="BE143" s="173" t="n">
        <f aca="false">IF(N143="základní",J143,0)</f>
        <v>0</v>
      </c>
      <c r="BF143" s="173" t="n">
        <f aca="false">IF(N143="snížená",J143,0)</f>
        <v>0</v>
      </c>
      <c r="BG143" s="173" t="n">
        <f aca="false">IF(N143="zákl. přenesená",J143,0)</f>
        <v>0</v>
      </c>
      <c r="BH143" s="173" t="n">
        <f aca="false">IF(N143="sníž. přenesená",J143,0)</f>
        <v>0</v>
      </c>
      <c r="BI143" s="173" t="n">
        <f aca="false">IF(N143="nulová",J143,0)</f>
        <v>0</v>
      </c>
      <c r="BJ143" s="4" t="s">
        <v>79</v>
      </c>
      <c r="BK143" s="173" t="n">
        <f aca="false">ROUND(I143*H143,2)</f>
        <v>0</v>
      </c>
      <c r="BL143" s="4" t="s">
        <v>134</v>
      </c>
      <c r="BM143" s="172" t="s">
        <v>508</v>
      </c>
    </row>
    <row r="144" s="28" customFormat="true" ht="12.8" hidden="false" customHeight="false" outlineLevel="0" collapsed="false">
      <c r="A144" s="23"/>
      <c r="B144" s="24"/>
      <c r="C144" s="23"/>
      <c r="D144" s="174" t="s">
        <v>136</v>
      </c>
      <c r="E144" s="23"/>
      <c r="F144" s="175" t="s">
        <v>914</v>
      </c>
      <c r="G144" s="23"/>
      <c r="H144" s="23"/>
      <c r="I144" s="176"/>
      <c r="J144" s="23"/>
      <c r="K144" s="23"/>
      <c r="L144" s="24"/>
      <c r="M144" s="177"/>
      <c r="N144" s="178"/>
      <c r="O144" s="56"/>
      <c r="P144" s="56"/>
      <c r="Q144" s="56"/>
      <c r="R144" s="56"/>
      <c r="S144" s="56"/>
      <c r="T144" s="57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T144" s="4" t="s">
        <v>136</v>
      </c>
      <c r="AU144" s="4" t="s">
        <v>81</v>
      </c>
    </row>
    <row r="145" s="28" customFormat="true" ht="16.5" hidden="false" customHeight="true" outlineLevel="0" collapsed="false">
      <c r="A145" s="23"/>
      <c r="B145" s="160"/>
      <c r="C145" s="161" t="s">
        <v>323</v>
      </c>
      <c r="D145" s="161" t="s">
        <v>129</v>
      </c>
      <c r="E145" s="162" t="s">
        <v>916</v>
      </c>
      <c r="F145" s="163" t="s">
        <v>917</v>
      </c>
      <c r="G145" s="164" t="s">
        <v>145</v>
      </c>
      <c r="H145" s="165" t="n">
        <v>0</v>
      </c>
      <c r="I145" s="166"/>
      <c r="J145" s="167" t="n">
        <f aca="false">ROUND(I145*H145,2)</f>
        <v>0</v>
      </c>
      <c r="K145" s="163"/>
      <c r="L145" s="24"/>
      <c r="M145" s="168"/>
      <c r="N145" s="169" t="s">
        <v>42</v>
      </c>
      <c r="O145" s="56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72" t="s">
        <v>134</v>
      </c>
      <c r="AT145" s="172" t="s">
        <v>129</v>
      </c>
      <c r="AU145" s="172" t="s">
        <v>81</v>
      </c>
      <c r="AY145" s="4" t="s">
        <v>127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4" t="s">
        <v>79</v>
      </c>
      <c r="BK145" s="173" t="n">
        <f aca="false">ROUND(I145*H145,2)</f>
        <v>0</v>
      </c>
      <c r="BL145" s="4" t="s">
        <v>134</v>
      </c>
      <c r="BM145" s="172" t="s">
        <v>521</v>
      </c>
    </row>
    <row r="146" s="28" customFormat="true" ht="12.8" hidden="false" customHeight="false" outlineLevel="0" collapsed="false">
      <c r="A146" s="23"/>
      <c r="B146" s="24"/>
      <c r="C146" s="23"/>
      <c r="D146" s="174" t="s">
        <v>136</v>
      </c>
      <c r="E146" s="23"/>
      <c r="F146" s="175" t="s">
        <v>917</v>
      </c>
      <c r="G146" s="23"/>
      <c r="H146" s="23"/>
      <c r="I146" s="176"/>
      <c r="J146" s="23"/>
      <c r="K146" s="23"/>
      <c r="L146" s="24"/>
      <c r="M146" s="177"/>
      <c r="N146" s="178"/>
      <c r="O146" s="56"/>
      <c r="P146" s="56"/>
      <c r="Q146" s="56"/>
      <c r="R146" s="56"/>
      <c r="S146" s="56"/>
      <c r="T146" s="57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T146" s="4" t="s">
        <v>136</v>
      </c>
      <c r="AU146" s="4" t="s">
        <v>81</v>
      </c>
    </row>
    <row r="147" s="28" customFormat="true" ht="16.5" hidden="false" customHeight="true" outlineLevel="0" collapsed="false">
      <c r="A147" s="23"/>
      <c r="B147" s="160"/>
      <c r="C147" s="197" t="s">
        <v>330</v>
      </c>
      <c r="D147" s="197" t="s">
        <v>224</v>
      </c>
      <c r="E147" s="198" t="s">
        <v>918</v>
      </c>
      <c r="F147" s="199" t="s">
        <v>919</v>
      </c>
      <c r="G147" s="200" t="s">
        <v>273</v>
      </c>
      <c r="H147" s="201" t="n">
        <v>0</v>
      </c>
      <c r="I147" s="202"/>
      <c r="J147" s="203" t="n">
        <f aca="false">ROUND(I147*H147,2)</f>
        <v>0</v>
      </c>
      <c r="K147" s="199"/>
      <c r="L147" s="204"/>
      <c r="M147" s="205"/>
      <c r="N147" s="206" t="s">
        <v>42</v>
      </c>
      <c r="O147" s="56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72" t="s">
        <v>181</v>
      </c>
      <c r="AT147" s="172" t="s">
        <v>224</v>
      </c>
      <c r="AU147" s="172" t="s">
        <v>81</v>
      </c>
      <c r="AY147" s="4" t="s">
        <v>127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4" t="s">
        <v>79</v>
      </c>
      <c r="BK147" s="173" t="n">
        <f aca="false">ROUND(I147*H147,2)</f>
        <v>0</v>
      </c>
      <c r="BL147" s="4" t="s">
        <v>134</v>
      </c>
      <c r="BM147" s="172" t="s">
        <v>535</v>
      </c>
    </row>
    <row r="148" s="28" customFormat="true" ht="12.8" hidden="false" customHeight="false" outlineLevel="0" collapsed="false">
      <c r="A148" s="23"/>
      <c r="B148" s="24"/>
      <c r="C148" s="23"/>
      <c r="D148" s="174" t="s">
        <v>136</v>
      </c>
      <c r="E148" s="23"/>
      <c r="F148" s="175" t="s">
        <v>919</v>
      </c>
      <c r="G148" s="23"/>
      <c r="H148" s="23"/>
      <c r="I148" s="176"/>
      <c r="J148" s="23"/>
      <c r="K148" s="23"/>
      <c r="L148" s="24"/>
      <c r="M148" s="177"/>
      <c r="N148" s="178"/>
      <c r="O148" s="56"/>
      <c r="P148" s="56"/>
      <c r="Q148" s="56"/>
      <c r="R148" s="56"/>
      <c r="S148" s="56"/>
      <c r="T148" s="57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T148" s="4" t="s">
        <v>136</v>
      </c>
      <c r="AU148" s="4" t="s">
        <v>81</v>
      </c>
    </row>
    <row r="149" s="28" customFormat="true" ht="16.5" hidden="false" customHeight="true" outlineLevel="0" collapsed="false">
      <c r="A149" s="23"/>
      <c r="B149" s="160"/>
      <c r="C149" s="197" t="s">
        <v>334</v>
      </c>
      <c r="D149" s="197" t="s">
        <v>224</v>
      </c>
      <c r="E149" s="198" t="s">
        <v>920</v>
      </c>
      <c r="F149" s="199" t="s">
        <v>921</v>
      </c>
      <c r="G149" s="200" t="s">
        <v>915</v>
      </c>
      <c r="H149" s="201" t="n">
        <v>0</v>
      </c>
      <c r="I149" s="202"/>
      <c r="J149" s="203" t="n">
        <f aca="false">ROUND(I149*H149,2)</f>
        <v>0</v>
      </c>
      <c r="K149" s="199"/>
      <c r="L149" s="204"/>
      <c r="M149" s="205"/>
      <c r="N149" s="206" t="s">
        <v>42</v>
      </c>
      <c r="O149" s="56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72" t="s">
        <v>181</v>
      </c>
      <c r="AT149" s="172" t="s">
        <v>224</v>
      </c>
      <c r="AU149" s="172" t="s">
        <v>81</v>
      </c>
      <c r="AY149" s="4" t="s">
        <v>127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4" t="s">
        <v>79</v>
      </c>
      <c r="BK149" s="173" t="n">
        <f aca="false">ROUND(I149*H149,2)</f>
        <v>0</v>
      </c>
      <c r="BL149" s="4" t="s">
        <v>134</v>
      </c>
      <c r="BM149" s="172" t="s">
        <v>548</v>
      </c>
    </row>
    <row r="150" s="28" customFormat="true" ht="12.8" hidden="false" customHeight="false" outlineLevel="0" collapsed="false">
      <c r="A150" s="23"/>
      <c r="B150" s="24"/>
      <c r="C150" s="23"/>
      <c r="D150" s="174" t="s">
        <v>136</v>
      </c>
      <c r="E150" s="23"/>
      <c r="F150" s="175" t="s">
        <v>921</v>
      </c>
      <c r="G150" s="23"/>
      <c r="H150" s="23"/>
      <c r="I150" s="176"/>
      <c r="J150" s="23"/>
      <c r="K150" s="23"/>
      <c r="L150" s="24"/>
      <c r="M150" s="177"/>
      <c r="N150" s="178"/>
      <c r="O150" s="56"/>
      <c r="P150" s="56"/>
      <c r="Q150" s="56"/>
      <c r="R150" s="56"/>
      <c r="S150" s="56"/>
      <c r="T150" s="57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T150" s="4" t="s">
        <v>136</v>
      </c>
      <c r="AU150" s="4" t="s">
        <v>81</v>
      </c>
    </row>
    <row r="151" s="28" customFormat="true" ht="16.5" hidden="false" customHeight="true" outlineLevel="0" collapsed="false">
      <c r="A151" s="23"/>
      <c r="B151" s="160"/>
      <c r="C151" s="197" t="s">
        <v>338</v>
      </c>
      <c r="D151" s="197" t="s">
        <v>224</v>
      </c>
      <c r="E151" s="198" t="s">
        <v>922</v>
      </c>
      <c r="F151" s="199" t="s">
        <v>923</v>
      </c>
      <c r="G151" s="200" t="s">
        <v>924</v>
      </c>
      <c r="H151" s="201" t="n">
        <v>0</v>
      </c>
      <c r="I151" s="202"/>
      <c r="J151" s="203" t="n">
        <f aca="false">ROUND(I151*H151,2)</f>
        <v>0</v>
      </c>
      <c r="K151" s="199"/>
      <c r="L151" s="204"/>
      <c r="M151" s="205"/>
      <c r="N151" s="206" t="s">
        <v>42</v>
      </c>
      <c r="O151" s="56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</v>
      </c>
      <c r="T151" s="171" t="n">
        <f aca="false">S151*H151</f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72" t="s">
        <v>181</v>
      </c>
      <c r="AT151" s="172" t="s">
        <v>224</v>
      </c>
      <c r="AU151" s="172" t="s">
        <v>81</v>
      </c>
      <c r="AY151" s="4" t="s">
        <v>127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4" t="s">
        <v>79</v>
      </c>
      <c r="BK151" s="173" t="n">
        <f aca="false">ROUND(I151*H151,2)</f>
        <v>0</v>
      </c>
      <c r="BL151" s="4" t="s">
        <v>134</v>
      </c>
      <c r="BM151" s="172" t="s">
        <v>556</v>
      </c>
    </row>
    <row r="152" s="28" customFormat="true" ht="12.8" hidden="false" customHeight="false" outlineLevel="0" collapsed="false">
      <c r="A152" s="23"/>
      <c r="B152" s="24"/>
      <c r="C152" s="23"/>
      <c r="D152" s="174" t="s">
        <v>136</v>
      </c>
      <c r="E152" s="23"/>
      <c r="F152" s="175" t="s">
        <v>923</v>
      </c>
      <c r="G152" s="23"/>
      <c r="H152" s="23"/>
      <c r="I152" s="176"/>
      <c r="J152" s="23"/>
      <c r="K152" s="23"/>
      <c r="L152" s="24"/>
      <c r="M152" s="177"/>
      <c r="N152" s="178"/>
      <c r="O152" s="56"/>
      <c r="P152" s="56"/>
      <c r="Q152" s="56"/>
      <c r="R152" s="56"/>
      <c r="S152" s="56"/>
      <c r="T152" s="57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T152" s="4" t="s">
        <v>136</v>
      </c>
      <c r="AU152" s="4" t="s">
        <v>81</v>
      </c>
    </row>
    <row r="153" s="28" customFormat="true" ht="16.5" hidden="false" customHeight="true" outlineLevel="0" collapsed="false">
      <c r="A153" s="23"/>
      <c r="B153" s="160"/>
      <c r="C153" s="161" t="s">
        <v>344</v>
      </c>
      <c r="D153" s="161" t="s">
        <v>129</v>
      </c>
      <c r="E153" s="162" t="s">
        <v>925</v>
      </c>
      <c r="F153" s="163" t="s">
        <v>926</v>
      </c>
      <c r="G153" s="164" t="s">
        <v>145</v>
      </c>
      <c r="H153" s="165" t="n">
        <v>0</v>
      </c>
      <c r="I153" s="166"/>
      <c r="J153" s="167" t="n">
        <f aca="false">ROUND(I153*H153,2)</f>
        <v>0</v>
      </c>
      <c r="K153" s="163"/>
      <c r="L153" s="24"/>
      <c r="M153" s="168"/>
      <c r="N153" s="169" t="s">
        <v>42</v>
      </c>
      <c r="O153" s="56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72" t="s">
        <v>134</v>
      </c>
      <c r="AT153" s="172" t="s">
        <v>129</v>
      </c>
      <c r="AU153" s="172" t="s">
        <v>81</v>
      </c>
      <c r="AY153" s="4" t="s">
        <v>127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4" t="s">
        <v>79</v>
      </c>
      <c r="BK153" s="173" t="n">
        <f aca="false">ROUND(I153*H153,2)</f>
        <v>0</v>
      </c>
      <c r="BL153" s="4" t="s">
        <v>134</v>
      </c>
      <c r="BM153" s="172" t="s">
        <v>566</v>
      </c>
    </row>
    <row r="154" s="28" customFormat="true" ht="12.8" hidden="false" customHeight="false" outlineLevel="0" collapsed="false">
      <c r="A154" s="23"/>
      <c r="B154" s="24"/>
      <c r="C154" s="23"/>
      <c r="D154" s="174" t="s">
        <v>136</v>
      </c>
      <c r="E154" s="23"/>
      <c r="F154" s="175" t="s">
        <v>926</v>
      </c>
      <c r="G154" s="23"/>
      <c r="H154" s="23"/>
      <c r="I154" s="176"/>
      <c r="J154" s="23"/>
      <c r="K154" s="23"/>
      <c r="L154" s="24"/>
      <c r="M154" s="177"/>
      <c r="N154" s="178"/>
      <c r="O154" s="56"/>
      <c r="P154" s="56"/>
      <c r="Q154" s="56"/>
      <c r="R154" s="56"/>
      <c r="S154" s="56"/>
      <c r="T154" s="57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T154" s="4" t="s">
        <v>136</v>
      </c>
      <c r="AU154" s="4" t="s">
        <v>81</v>
      </c>
    </row>
    <row r="155" s="28" customFormat="true" ht="16.5" hidden="false" customHeight="true" outlineLevel="0" collapsed="false">
      <c r="A155" s="23"/>
      <c r="B155" s="160"/>
      <c r="C155" s="161" t="s">
        <v>349</v>
      </c>
      <c r="D155" s="161" t="s">
        <v>129</v>
      </c>
      <c r="E155" s="162" t="s">
        <v>927</v>
      </c>
      <c r="F155" s="163" t="s">
        <v>928</v>
      </c>
      <c r="G155" s="164" t="s">
        <v>145</v>
      </c>
      <c r="H155" s="165" t="n">
        <v>0</v>
      </c>
      <c r="I155" s="166"/>
      <c r="J155" s="167" t="n">
        <f aca="false">ROUND(I155*H155,2)</f>
        <v>0</v>
      </c>
      <c r="K155" s="163"/>
      <c r="L155" s="24"/>
      <c r="M155" s="168"/>
      <c r="N155" s="169" t="s">
        <v>42</v>
      </c>
      <c r="O155" s="56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72" t="s">
        <v>134</v>
      </c>
      <c r="AT155" s="172" t="s">
        <v>129</v>
      </c>
      <c r="AU155" s="172" t="s">
        <v>81</v>
      </c>
      <c r="AY155" s="4" t="s">
        <v>127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4" t="s">
        <v>79</v>
      </c>
      <c r="BK155" s="173" t="n">
        <f aca="false">ROUND(I155*H155,2)</f>
        <v>0</v>
      </c>
      <c r="BL155" s="4" t="s">
        <v>134</v>
      </c>
      <c r="BM155" s="172" t="s">
        <v>577</v>
      </c>
    </row>
    <row r="156" s="28" customFormat="true" ht="12.8" hidden="false" customHeight="false" outlineLevel="0" collapsed="false">
      <c r="A156" s="23"/>
      <c r="B156" s="24"/>
      <c r="C156" s="23"/>
      <c r="D156" s="174" t="s">
        <v>136</v>
      </c>
      <c r="E156" s="23"/>
      <c r="F156" s="175" t="s">
        <v>928</v>
      </c>
      <c r="G156" s="23"/>
      <c r="H156" s="23"/>
      <c r="I156" s="176"/>
      <c r="J156" s="23"/>
      <c r="K156" s="23"/>
      <c r="L156" s="24"/>
      <c r="M156" s="177"/>
      <c r="N156" s="178"/>
      <c r="O156" s="56"/>
      <c r="P156" s="56"/>
      <c r="Q156" s="56"/>
      <c r="R156" s="56"/>
      <c r="S156" s="56"/>
      <c r="T156" s="57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T156" s="4" t="s">
        <v>136</v>
      </c>
      <c r="AU156" s="4" t="s">
        <v>81</v>
      </c>
    </row>
    <row r="157" s="146" customFormat="true" ht="22.8" hidden="false" customHeight="true" outlineLevel="0" collapsed="false">
      <c r="B157" s="147"/>
      <c r="D157" s="148" t="s">
        <v>70</v>
      </c>
      <c r="E157" s="158" t="s">
        <v>929</v>
      </c>
      <c r="F157" s="158" t="s">
        <v>109</v>
      </c>
      <c r="I157" s="150"/>
      <c r="J157" s="159" t="n">
        <f aca="false">BK157</f>
        <v>0</v>
      </c>
      <c r="L157" s="147"/>
      <c r="M157" s="152"/>
      <c r="N157" s="153"/>
      <c r="O157" s="153"/>
      <c r="P157" s="154" t="n">
        <f aca="false">SUM(P158:P191)</f>
        <v>0</v>
      </c>
      <c r="Q157" s="153"/>
      <c r="R157" s="154" t="n">
        <f aca="false">SUM(R158:R191)</f>
        <v>0</v>
      </c>
      <c r="S157" s="153"/>
      <c r="T157" s="155" t="n">
        <f aca="false">SUM(T158:T191)</f>
        <v>0</v>
      </c>
      <c r="AR157" s="148" t="s">
        <v>79</v>
      </c>
      <c r="AT157" s="156" t="s">
        <v>70</v>
      </c>
      <c r="AU157" s="156" t="s">
        <v>79</v>
      </c>
      <c r="AY157" s="148" t="s">
        <v>127</v>
      </c>
      <c r="BK157" s="157" t="n">
        <f aca="false">SUM(BK158:BK191)</f>
        <v>0</v>
      </c>
    </row>
    <row r="158" s="28" customFormat="true" ht="16.5" hidden="false" customHeight="true" outlineLevel="0" collapsed="false">
      <c r="A158" s="23"/>
      <c r="B158" s="160"/>
      <c r="C158" s="161" t="s">
        <v>355</v>
      </c>
      <c r="D158" s="161" t="s">
        <v>129</v>
      </c>
      <c r="E158" s="162" t="s">
        <v>930</v>
      </c>
      <c r="F158" s="163" t="s">
        <v>931</v>
      </c>
      <c r="G158" s="164" t="s">
        <v>932</v>
      </c>
      <c r="H158" s="165" t="n">
        <v>0</v>
      </c>
      <c r="I158" s="166"/>
      <c r="J158" s="167" t="n">
        <f aca="false">ROUND(I158*H158,2)</f>
        <v>0</v>
      </c>
      <c r="K158" s="163"/>
      <c r="L158" s="24"/>
      <c r="M158" s="168"/>
      <c r="N158" s="169" t="s">
        <v>42</v>
      </c>
      <c r="O158" s="56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R158" s="172" t="s">
        <v>134</v>
      </c>
      <c r="AT158" s="172" t="s">
        <v>129</v>
      </c>
      <c r="AU158" s="172" t="s">
        <v>81</v>
      </c>
      <c r="AY158" s="4" t="s">
        <v>127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4" t="s">
        <v>79</v>
      </c>
      <c r="BK158" s="173" t="n">
        <f aca="false">ROUND(I158*H158,2)</f>
        <v>0</v>
      </c>
      <c r="BL158" s="4" t="s">
        <v>134</v>
      </c>
      <c r="BM158" s="172" t="s">
        <v>589</v>
      </c>
    </row>
    <row r="159" s="28" customFormat="true" ht="12.8" hidden="false" customHeight="false" outlineLevel="0" collapsed="false">
      <c r="A159" s="23"/>
      <c r="B159" s="24"/>
      <c r="C159" s="23"/>
      <c r="D159" s="174" t="s">
        <v>136</v>
      </c>
      <c r="E159" s="23"/>
      <c r="F159" s="175" t="s">
        <v>931</v>
      </c>
      <c r="G159" s="23"/>
      <c r="H159" s="23"/>
      <c r="I159" s="176"/>
      <c r="J159" s="23"/>
      <c r="K159" s="23"/>
      <c r="L159" s="24"/>
      <c r="M159" s="177"/>
      <c r="N159" s="178"/>
      <c r="O159" s="56"/>
      <c r="P159" s="56"/>
      <c r="Q159" s="56"/>
      <c r="R159" s="56"/>
      <c r="S159" s="56"/>
      <c r="T159" s="57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T159" s="4" t="s">
        <v>136</v>
      </c>
      <c r="AU159" s="4" t="s">
        <v>81</v>
      </c>
    </row>
    <row r="160" s="28" customFormat="true" ht="16.5" hidden="false" customHeight="true" outlineLevel="0" collapsed="false">
      <c r="A160" s="23"/>
      <c r="B160" s="160"/>
      <c r="C160" s="161" t="s">
        <v>363</v>
      </c>
      <c r="D160" s="161" t="s">
        <v>129</v>
      </c>
      <c r="E160" s="162" t="s">
        <v>933</v>
      </c>
      <c r="F160" s="163" t="s">
        <v>934</v>
      </c>
      <c r="G160" s="164" t="s">
        <v>162</v>
      </c>
      <c r="H160" s="165" t="n">
        <v>0</v>
      </c>
      <c r="I160" s="166"/>
      <c r="J160" s="167" t="n">
        <f aca="false">ROUND(I160*H160,2)</f>
        <v>0</v>
      </c>
      <c r="K160" s="163"/>
      <c r="L160" s="24"/>
      <c r="M160" s="168"/>
      <c r="N160" s="169" t="s">
        <v>42</v>
      </c>
      <c r="O160" s="56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72" t="s">
        <v>134</v>
      </c>
      <c r="AT160" s="172" t="s">
        <v>129</v>
      </c>
      <c r="AU160" s="172" t="s">
        <v>81</v>
      </c>
      <c r="AY160" s="4" t="s">
        <v>127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4" t="s">
        <v>79</v>
      </c>
      <c r="BK160" s="173" t="n">
        <f aca="false">ROUND(I160*H160,2)</f>
        <v>0</v>
      </c>
      <c r="BL160" s="4" t="s">
        <v>134</v>
      </c>
      <c r="BM160" s="172" t="s">
        <v>601</v>
      </c>
    </row>
    <row r="161" s="28" customFormat="true" ht="12.8" hidden="false" customHeight="false" outlineLevel="0" collapsed="false">
      <c r="A161" s="23"/>
      <c r="B161" s="24"/>
      <c r="C161" s="23"/>
      <c r="D161" s="174" t="s">
        <v>136</v>
      </c>
      <c r="E161" s="23"/>
      <c r="F161" s="175" t="s">
        <v>934</v>
      </c>
      <c r="G161" s="23"/>
      <c r="H161" s="23"/>
      <c r="I161" s="176"/>
      <c r="J161" s="23"/>
      <c r="K161" s="23"/>
      <c r="L161" s="24"/>
      <c r="M161" s="177"/>
      <c r="N161" s="178"/>
      <c r="O161" s="56"/>
      <c r="P161" s="56"/>
      <c r="Q161" s="56"/>
      <c r="R161" s="56"/>
      <c r="S161" s="56"/>
      <c r="T161" s="57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T161" s="4" t="s">
        <v>136</v>
      </c>
      <c r="AU161" s="4" t="s">
        <v>81</v>
      </c>
    </row>
    <row r="162" s="28" customFormat="true" ht="16.5" hidden="false" customHeight="true" outlineLevel="0" collapsed="false">
      <c r="A162" s="23"/>
      <c r="B162" s="160"/>
      <c r="C162" s="161" t="s">
        <v>372</v>
      </c>
      <c r="D162" s="161" t="s">
        <v>129</v>
      </c>
      <c r="E162" s="162" t="s">
        <v>935</v>
      </c>
      <c r="F162" s="163" t="s">
        <v>936</v>
      </c>
      <c r="G162" s="164" t="s">
        <v>162</v>
      </c>
      <c r="H162" s="165" t="n">
        <v>0</v>
      </c>
      <c r="I162" s="166"/>
      <c r="J162" s="167" t="n">
        <f aca="false">ROUND(I162*H162,2)</f>
        <v>0</v>
      </c>
      <c r="K162" s="163"/>
      <c r="L162" s="24"/>
      <c r="M162" s="168"/>
      <c r="N162" s="169" t="s">
        <v>42</v>
      </c>
      <c r="O162" s="56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R162" s="172" t="s">
        <v>134</v>
      </c>
      <c r="AT162" s="172" t="s">
        <v>129</v>
      </c>
      <c r="AU162" s="172" t="s">
        <v>81</v>
      </c>
      <c r="AY162" s="4" t="s">
        <v>127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4" t="s">
        <v>79</v>
      </c>
      <c r="BK162" s="173" t="n">
        <f aca="false">ROUND(I162*H162,2)</f>
        <v>0</v>
      </c>
      <c r="BL162" s="4" t="s">
        <v>134</v>
      </c>
      <c r="BM162" s="172" t="s">
        <v>615</v>
      </c>
    </row>
    <row r="163" s="28" customFormat="true" ht="12.8" hidden="false" customHeight="false" outlineLevel="0" collapsed="false">
      <c r="A163" s="23"/>
      <c r="B163" s="24"/>
      <c r="C163" s="23"/>
      <c r="D163" s="174" t="s">
        <v>136</v>
      </c>
      <c r="E163" s="23"/>
      <c r="F163" s="175" t="s">
        <v>936</v>
      </c>
      <c r="G163" s="23"/>
      <c r="H163" s="23"/>
      <c r="I163" s="176"/>
      <c r="J163" s="23"/>
      <c r="K163" s="23"/>
      <c r="L163" s="24"/>
      <c r="M163" s="177"/>
      <c r="N163" s="178"/>
      <c r="O163" s="56"/>
      <c r="P163" s="56"/>
      <c r="Q163" s="56"/>
      <c r="R163" s="56"/>
      <c r="S163" s="56"/>
      <c r="T163" s="57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T163" s="4" t="s">
        <v>136</v>
      </c>
      <c r="AU163" s="4" t="s">
        <v>81</v>
      </c>
    </row>
    <row r="164" s="28" customFormat="true" ht="16.5" hidden="false" customHeight="true" outlineLevel="0" collapsed="false">
      <c r="A164" s="23"/>
      <c r="B164" s="160"/>
      <c r="C164" s="161" t="s">
        <v>380</v>
      </c>
      <c r="D164" s="161" t="s">
        <v>129</v>
      </c>
      <c r="E164" s="162" t="s">
        <v>937</v>
      </c>
      <c r="F164" s="163" t="s">
        <v>938</v>
      </c>
      <c r="G164" s="164" t="s">
        <v>162</v>
      </c>
      <c r="H164" s="165" t="n">
        <v>0</v>
      </c>
      <c r="I164" s="166"/>
      <c r="J164" s="167" t="n">
        <f aca="false">ROUND(I164*H164,2)</f>
        <v>0</v>
      </c>
      <c r="K164" s="163"/>
      <c r="L164" s="24"/>
      <c r="M164" s="168"/>
      <c r="N164" s="169" t="s">
        <v>42</v>
      </c>
      <c r="O164" s="56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R164" s="172" t="s">
        <v>134</v>
      </c>
      <c r="AT164" s="172" t="s">
        <v>129</v>
      </c>
      <c r="AU164" s="172" t="s">
        <v>81</v>
      </c>
      <c r="AY164" s="4" t="s">
        <v>127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4" t="s">
        <v>79</v>
      </c>
      <c r="BK164" s="173" t="n">
        <f aca="false">ROUND(I164*H164,2)</f>
        <v>0</v>
      </c>
      <c r="BL164" s="4" t="s">
        <v>134</v>
      </c>
      <c r="BM164" s="172" t="s">
        <v>630</v>
      </c>
    </row>
    <row r="165" s="28" customFormat="true" ht="12.8" hidden="false" customHeight="false" outlineLevel="0" collapsed="false">
      <c r="A165" s="23"/>
      <c r="B165" s="24"/>
      <c r="C165" s="23"/>
      <c r="D165" s="174" t="s">
        <v>136</v>
      </c>
      <c r="E165" s="23"/>
      <c r="F165" s="175" t="s">
        <v>938</v>
      </c>
      <c r="G165" s="23"/>
      <c r="H165" s="23"/>
      <c r="I165" s="176"/>
      <c r="J165" s="23"/>
      <c r="K165" s="23"/>
      <c r="L165" s="24"/>
      <c r="M165" s="177"/>
      <c r="N165" s="178"/>
      <c r="O165" s="56"/>
      <c r="P165" s="56"/>
      <c r="Q165" s="56"/>
      <c r="R165" s="56"/>
      <c r="S165" s="56"/>
      <c r="T165" s="57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T165" s="4" t="s">
        <v>136</v>
      </c>
      <c r="AU165" s="4" t="s">
        <v>81</v>
      </c>
    </row>
    <row r="166" s="28" customFormat="true" ht="16.5" hidden="false" customHeight="true" outlineLevel="0" collapsed="false">
      <c r="A166" s="23"/>
      <c r="B166" s="160"/>
      <c r="C166" s="161" t="s">
        <v>387</v>
      </c>
      <c r="D166" s="161" t="s">
        <v>129</v>
      </c>
      <c r="E166" s="162" t="s">
        <v>939</v>
      </c>
      <c r="F166" s="163" t="s">
        <v>940</v>
      </c>
      <c r="G166" s="164" t="s">
        <v>162</v>
      </c>
      <c r="H166" s="165" t="n">
        <v>0</v>
      </c>
      <c r="I166" s="166"/>
      <c r="J166" s="167" t="n">
        <f aca="false">ROUND(I166*H166,2)</f>
        <v>0</v>
      </c>
      <c r="K166" s="163"/>
      <c r="L166" s="24"/>
      <c r="M166" s="168"/>
      <c r="N166" s="169" t="s">
        <v>42</v>
      </c>
      <c r="O166" s="56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R166" s="172" t="s">
        <v>134</v>
      </c>
      <c r="AT166" s="172" t="s">
        <v>129</v>
      </c>
      <c r="AU166" s="172" t="s">
        <v>81</v>
      </c>
      <c r="AY166" s="4" t="s">
        <v>127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4" t="s">
        <v>79</v>
      </c>
      <c r="BK166" s="173" t="n">
        <f aca="false">ROUND(I166*H166,2)</f>
        <v>0</v>
      </c>
      <c r="BL166" s="4" t="s">
        <v>134</v>
      </c>
      <c r="BM166" s="172" t="s">
        <v>644</v>
      </c>
    </row>
    <row r="167" s="28" customFormat="true" ht="12.8" hidden="false" customHeight="false" outlineLevel="0" collapsed="false">
      <c r="A167" s="23"/>
      <c r="B167" s="24"/>
      <c r="C167" s="23"/>
      <c r="D167" s="174" t="s">
        <v>136</v>
      </c>
      <c r="E167" s="23"/>
      <c r="F167" s="175" t="s">
        <v>940</v>
      </c>
      <c r="G167" s="23"/>
      <c r="H167" s="23"/>
      <c r="I167" s="176"/>
      <c r="J167" s="23"/>
      <c r="K167" s="23"/>
      <c r="L167" s="24"/>
      <c r="M167" s="177"/>
      <c r="N167" s="178"/>
      <c r="O167" s="56"/>
      <c r="P167" s="56"/>
      <c r="Q167" s="56"/>
      <c r="R167" s="56"/>
      <c r="S167" s="56"/>
      <c r="T167" s="57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T167" s="4" t="s">
        <v>136</v>
      </c>
      <c r="AU167" s="4" t="s">
        <v>81</v>
      </c>
    </row>
    <row r="168" s="28" customFormat="true" ht="16.5" hidden="false" customHeight="true" outlineLevel="0" collapsed="false">
      <c r="A168" s="23"/>
      <c r="B168" s="160"/>
      <c r="C168" s="161" t="s">
        <v>394</v>
      </c>
      <c r="D168" s="161" t="s">
        <v>129</v>
      </c>
      <c r="E168" s="162" t="s">
        <v>941</v>
      </c>
      <c r="F168" s="163" t="s">
        <v>942</v>
      </c>
      <c r="G168" s="164" t="s">
        <v>176</v>
      </c>
      <c r="H168" s="165" t="n">
        <v>0</v>
      </c>
      <c r="I168" s="166"/>
      <c r="J168" s="167" t="n">
        <f aca="false">ROUND(I168*H168,2)</f>
        <v>0</v>
      </c>
      <c r="K168" s="163"/>
      <c r="L168" s="24"/>
      <c r="M168" s="168"/>
      <c r="N168" s="169" t="s">
        <v>42</v>
      </c>
      <c r="O168" s="56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72" t="s">
        <v>134</v>
      </c>
      <c r="AT168" s="172" t="s">
        <v>129</v>
      </c>
      <c r="AU168" s="172" t="s">
        <v>81</v>
      </c>
      <c r="AY168" s="4" t="s">
        <v>127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4" t="s">
        <v>79</v>
      </c>
      <c r="BK168" s="173" t="n">
        <f aca="false">ROUND(I168*H168,2)</f>
        <v>0</v>
      </c>
      <c r="BL168" s="4" t="s">
        <v>134</v>
      </c>
      <c r="BM168" s="172" t="s">
        <v>655</v>
      </c>
    </row>
    <row r="169" s="28" customFormat="true" ht="12.8" hidden="false" customHeight="false" outlineLevel="0" collapsed="false">
      <c r="A169" s="23"/>
      <c r="B169" s="24"/>
      <c r="C169" s="23"/>
      <c r="D169" s="174" t="s">
        <v>136</v>
      </c>
      <c r="E169" s="23"/>
      <c r="F169" s="175" t="s">
        <v>942</v>
      </c>
      <c r="G169" s="23"/>
      <c r="H169" s="23"/>
      <c r="I169" s="176"/>
      <c r="J169" s="23"/>
      <c r="K169" s="23"/>
      <c r="L169" s="24"/>
      <c r="M169" s="177"/>
      <c r="N169" s="178"/>
      <c r="O169" s="56"/>
      <c r="P169" s="56"/>
      <c r="Q169" s="56"/>
      <c r="R169" s="56"/>
      <c r="S169" s="56"/>
      <c r="T169" s="57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T169" s="4" t="s">
        <v>136</v>
      </c>
      <c r="AU169" s="4" t="s">
        <v>81</v>
      </c>
    </row>
    <row r="170" s="28" customFormat="true" ht="16.5" hidden="false" customHeight="true" outlineLevel="0" collapsed="false">
      <c r="A170" s="23"/>
      <c r="B170" s="160"/>
      <c r="C170" s="161" t="s">
        <v>401</v>
      </c>
      <c r="D170" s="161" t="s">
        <v>129</v>
      </c>
      <c r="E170" s="162" t="s">
        <v>943</v>
      </c>
      <c r="F170" s="163" t="s">
        <v>944</v>
      </c>
      <c r="G170" s="164" t="s">
        <v>176</v>
      </c>
      <c r="H170" s="165" t="n">
        <v>0</v>
      </c>
      <c r="I170" s="166"/>
      <c r="J170" s="167" t="n">
        <f aca="false">ROUND(I170*H170,2)</f>
        <v>0</v>
      </c>
      <c r="K170" s="163"/>
      <c r="L170" s="24"/>
      <c r="M170" s="168"/>
      <c r="N170" s="169" t="s">
        <v>42</v>
      </c>
      <c r="O170" s="56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R170" s="172" t="s">
        <v>134</v>
      </c>
      <c r="AT170" s="172" t="s">
        <v>129</v>
      </c>
      <c r="AU170" s="172" t="s">
        <v>81</v>
      </c>
      <c r="AY170" s="4" t="s">
        <v>127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4" t="s">
        <v>79</v>
      </c>
      <c r="BK170" s="173" t="n">
        <f aca="false">ROUND(I170*H170,2)</f>
        <v>0</v>
      </c>
      <c r="BL170" s="4" t="s">
        <v>134</v>
      </c>
      <c r="BM170" s="172" t="s">
        <v>669</v>
      </c>
    </row>
    <row r="171" s="28" customFormat="true" ht="12.8" hidden="false" customHeight="false" outlineLevel="0" collapsed="false">
      <c r="A171" s="23"/>
      <c r="B171" s="24"/>
      <c r="C171" s="23"/>
      <c r="D171" s="174" t="s">
        <v>136</v>
      </c>
      <c r="E171" s="23"/>
      <c r="F171" s="175" t="s">
        <v>944</v>
      </c>
      <c r="G171" s="23"/>
      <c r="H171" s="23"/>
      <c r="I171" s="176"/>
      <c r="J171" s="23"/>
      <c r="K171" s="23"/>
      <c r="L171" s="24"/>
      <c r="M171" s="177"/>
      <c r="N171" s="178"/>
      <c r="O171" s="56"/>
      <c r="P171" s="56"/>
      <c r="Q171" s="56"/>
      <c r="R171" s="56"/>
      <c r="S171" s="56"/>
      <c r="T171" s="57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T171" s="4" t="s">
        <v>136</v>
      </c>
      <c r="AU171" s="4" t="s">
        <v>81</v>
      </c>
    </row>
    <row r="172" s="28" customFormat="true" ht="16.5" hidden="false" customHeight="true" outlineLevel="0" collapsed="false">
      <c r="A172" s="23"/>
      <c r="B172" s="160"/>
      <c r="C172" s="161" t="s">
        <v>407</v>
      </c>
      <c r="D172" s="161" t="s">
        <v>129</v>
      </c>
      <c r="E172" s="162" t="s">
        <v>945</v>
      </c>
      <c r="F172" s="163" t="s">
        <v>946</v>
      </c>
      <c r="G172" s="164" t="s">
        <v>162</v>
      </c>
      <c r="H172" s="165" t="n">
        <v>0</v>
      </c>
      <c r="I172" s="166"/>
      <c r="J172" s="167" t="n">
        <f aca="false">ROUND(I172*H172,2)</f>
        <v>0</v>
      </c>
      <c r="K172" s="163"/>
      <c r="L172" s="24"/>
      <c r="M172" s="168"/>
      <c r="N172" s="169" t="s">
        <v>42</v>
      </c>
      <c r="O172" s="56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72" t="s">
        <v>134</v>
      </c>
      <c r="AT172" s="172" t="s">
        <v>129</v>
      </c>
      <c r="AU172" s="172" t="s">
        <v>81</v>
      </c>
      <c r="AY172" s="4" t="s">
        <v>127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4" t="s">
        <v>79</v>
      </c>
      <c r="BK172" s="173" t="n">
        <f aca="false">ROUND(I172*H172,2)</f>
        <v>0</v>
      </c>
      <c r="BL172" s="4" t="s">
        <v>134</v>
      </c>
      <c r="BM172" s="172" t="s">
        <v>947</v>
      </c>
    </row>
    <row r="173" s="28" customFormat="true" ht="12.8" hidden="false" customHeight="false" outlineLevel="0" collapsed="false">
      <c r="A173" s="23"/>
      <c r="B173" s="24"/>
      <c r="C173" s="23"/>
      <c r="D173" s="174" t="s">
        <v>136</v>
      </c>
      <c r="E173" s="23"/>
      <c r="F173" s="175" t="s">
        <v>946</v>
      </c>
      <c r="G173" s="23"/>
      <c r="H173" s="23"/>
      <c r="I173" s="176"/>
      <c r="J173" s="23"/>
      <c r="K173" s="23"/>
      <c r="L173" s="24"/>
      <c r="M173" s="177"/>
      <c r="N173" s="178"/>
      <c r="O173" s="56"/>
      <c r="P173" s="56"/>
      <c r="Q173" s="56"/>
      <c r="R173" s="56"/>
      <c r="S173" s="56"/>
      <c r="T173" s="57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T173" s="4" t="s">
        <v>136</v>
      </c>
      <c r="AU173" s="4" t="s">
        <v>81</v>
      </c>
    </row>
    <row r="174" s="28" customFormat="true" ht="16.5" hidden="false" customHeight="true" outlineLevel="0" collapsed="false">
      <c r="A174" s="23"/>
      <c r="B174" s="160"/>
      <c r="C174" s="197" t="s">
        <v>413</v>
      </c>
      <c r="D174" s="197" t="s">
        <v>224</v>
      </c>
      <c r="E174" s="198" t="s">
        <v>948</v>
      </c>
      <c r="F174" s="199" t="s">
        <v>949</v>
      </c>
      <c r="G174" s="200" t="s">
        <v>162</v>
      </c>
      <c r="H174" s="201" t="n">
        <v>0</v>
      </c>
      <c r="I174" s="202"/>
      <c r="J174" s="203" t="n">
        <f aca="false">ROUND(I174*H174,2)</f>
        <v>0</v>
      </c>
      <c r="K174" s="199"/>
      <c r="L174" s="204"/>
      <c r="M174" s="205"/>
      <c r="N174" s="206" t="s">
        <v>42</v>
      </c>
      <c r="O174" s="56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</v>
      </c>
      <c r="T174" s="171" t="n">
        <f aca="false">S174*H174</f>
        <v>0</v>
      </c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R174" s="172" t="s">
        <v>181</v>
      </c>
      <c r="AT174" s="172" t="s">
        <v>224</v>
      </c>
      <c r="AU174" s="172" t="s">
        <v>81</v>
      </c>
      <c r="AY174" s="4" t="s">
        <v>127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4" t="s">
        <v>79</v>
      </c>
      <c r="BK174" s="173" t="n">
        <f aca="false">ROUND(I174*H174,2)</f>
        <v>0</v>
      </c>
      <c r="BL174" s="4" t="s">
        <v>134</v>
      </c>
      <c r="BM174" s="172" t="s">
        <v>950</v>
      </c>
    </row>
    <row r="175" s="28" customFormat="true" ht="12.8" hidden="false" customHeight="false" outlineLevel="0" collapsed="false">
      <c r="A175" s="23"/>
      <c r="B175" s="24"/>
      <c r="C175" s="23"/>
      <c r="D175" s="174" t="s">
        <v>136</v>
      </c>
      <c r="E175" s="23"/>
      <c r="F175" s="175" t="s">
        <v>949</v>
      </c>
      <c r="G175" s="23"/>
      <c r="H175" s="23"/>
      <c r="I175" s="176"/>
      <c r="J175" s="23"/>
      <c r="K175" s="23"/>
      <c r="L175" s="24"/>
      <c r="M175" s="177"/>
      <c r="N175" s="178"/>
      <c r="O175" s="56"/>
      <c r="P175" s="56"/>
      <c r="Q175" s="56"/>
      <c r="R175" s="56"/>
      <c r="S175" s="56"/>
      <c r="T175" s="57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T175" s="4" t="s">
        <v>136</v>
      </c>
      <c r="AU175" s="4" t="s">
        <v>81</v>
      </c>
    </row>
    <row r="176" s="28" customFormat="true" ht="16.5" hidden="false" customHeight="true" outlineLevel="0" collapsed="false">
      <c r="A176" s="23"/>
      <c r="B176" s="160"/>
      <c r="C176" s="161" t="s">
        <v>418</v>
      </c>
      <c r="D176" s="161" t="s">
        <v>129</v>
      </c>
      <c r="E176" s="162" t="s">
        <v>951</v>
      </c>
      <c r="F176" s="163" t="s">
        <v>952</v>
      </c>
      <c r="G176" s="164" t="s">
        <v>145</v>
      </c>
      <c r="H176" s="165" t="n">
        <v>0</v>
      </c>
      <c r="I176" s="166"/>
      <c r="J176" s="167" t="n">
        <f aca="false">ROUND(I176*H176,2)</f>
        <v>0</v>
      </c>
      <c r="K176" s="163"/>
      <c r="L176" s="24"/>
      <c r="M176" s="168"/>
      <c r="N176" s="169" t="s">
        <v>42</v>
      </c>
      <c r="O176" s="56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</v>
      </c>
      <c r="T176" s="171" t="n">
        <f aca="false">S176*H176</f>
        <v>0</v>
      </c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R176" s="172" t="s">
        <v>134</v>
      </c>
      <c r="AT176" s="172" t="s">
        <v>129</v>
      </c>
      <c r="AU176" s="172" t="s">
        <v>81</v>
      </c>
      <c r="AY176" s="4" t="s">
        <v>127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4" t="s">
        <v>79</v>
      </c>
      <c r="BK176" s="173" t="n">
        <f aca="false">ROUND(I176*H176,2)</f>
        <v>0</v>
      </c>
      <c r="BL176" s="4" t="s">
        <v>134</v>
      </c>
      <c r="BM176" s="172" t="s">
        <v>953</v>
      </c>
    </row>
    <row r="177" s="28" customFormat="true" ht="12.8" hidden="false" customHeight="false" outlineLevel="0" collapsed="false">
      <c r="A177" s="23"/>
      <c r="B177" s="24"/>
      <c r="C177" s="23"/>
      <c r="D177" s="174" t="s">
        <v>136</v>
      </c>
      <c r="E177" s="23"/>
      <c r="F177" s="175" t="s">
        <v>952</v>
      </c>
      <c r="G177" s="23"/>
      <c r="H177" s="23"/>
      <c r="I177" s="176"/>
      <c r="J177" s="23"/>
      <c r="K177" s="23"/>
      <c r="L177" s="24"/>
      <c r="M177" s="177"/>
      <c r="N177" s="178"/>
      <c r="O177" s="56"/>
      <c r="P177" s="56"/>
      <c r="Q177" s="56"/>
      <c r="R177" s="56"/>
      <c r="S177" s="56"/>
      <c r="T177" s="57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T177" s="4" t="s">
        <v>136</v>
      </c>
      <c r="AU177" s="4" t="s">
        <v>81</v>
      </c>
    </row>
    <row r="178" s="28" customFormat="true" ht="16.5" hidden="false" customHeight="true" outlineLevel="0" collapsed="false">
      <c r="A178" s="23"/>
      <c r="B178" s="160"/>
      <c r="C178" s="161" t="s">
        <v>424</v>
      </c>
      <c r="D178" s="161" t="s">
        <v>129</v>
      </c>
      <c r="E178" s="162" t="s">
        <v>954</v>
      </c>
      <c r="F178" s="163" t="s">
        <v>955</v>
      </c>
      <c r="G178" s="164" t="s">
        <v>145</v>
      </c>
      <c r="H178" s="165" t="n">
        <v>0</v>
      </c>
      <c r="I178" s="166"/>
      <c r="J178" s="167" t="n">
        <f aca="false">ROUND(I178*H178,2)</f>
        <v>0</v>
      </c>
      <c r="K178" s="163"/>
      <c r="L178" s="24"/>
      <c r="M178" s="168"/>
      <c r="N178" s="169" t="s">
        <v>42</v>
      </c>
      <c r="O178" s="56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72" t="s">
        <v>134</v>
      </c>
      <c r="AT178" s="172" t="s">
        <v>129</v>
      </c>
      <c r="AU178" s="172" t="s">
        <v>81</v>
      </c>
      <c r="AY178" s="4" t="s">
        <v>127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4" t="s">
        <v>79</v>
      </c>
      <c r="BK178" s="173" t="n">
        <f aca="false">ROUND(I178*H178,2)</f>
        <v>0</v>
      </c>
      <c r="BL178" s="4" t="s">
        <v>134</v>
      </c>
      <c r="BM178" s="172" t="s">
        <v>956</v>
      </c>
    </row>
    <row r="179" s="28" customFormat="true" ht="12.8" hidden="false" customHeight="false" outlineLevel="0" collapsed="false">
      <c r="A179" s="23"/>
      <c r="B179" s="24"/>
      <c r="C179" s="23"/>
      <c r="D179" s="174" t="s">
        <v>136</v>
      </c>
      <c r="E179" s="23"/>
      <c r="F179" s="175" t="s">
        <v>955</v>
      </c>
      <c r="G179" s="23"/>
      <c r="H179" s="23"/>
      <c r="I179" s="176"/>
      <c r="J179" s="23"/>
      <c r="K179" s="23"/>
      <c r="L179" s="24"/>
      <c r="M179" s="177"/>
      <c r="N179" s="178"/>
      <c r="O179" s="56"/>
      <c r="P179" s="56"/>
      <c r="Q179" s="56"/>
      <c r="R179" s="56"/>
      <c r="S179" s="56"/>
      <c r="T179" s="57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T179" s="4" t="s">
        <v>136</v>
      </c>
      <c r="AU179" s="4" t="s">
        <v>81</v>
      </c>
    </row>
    <row r="180" s="28" customFormat="true" ht="16.5" hidden="false" customHeight="true" outlineLevel="0" collapsed="false">
      <c r="A180" s="23"/>
      <c r="B180" s="160"/>
      <c r="C180" s="161" t="s">
        <v>430</v>
      </c>
      <c r="D180" s="161" t="s">
        <v>129</v>
      </c>
      <c r="E180" s="162" t="s">
        <v>957</v>
      </c>
      <c r="F180" s="163" t="s">
        <v>958</v>
      </c>
      <c r="G180" s="164" t="s">
        <v>145</v>
      </c>
      <c r="H180" s="165" t="n">
        <v>0</v>
      </c>
      <c r="I180" s="166"/>
      <c r="J180" s="167" t="n">
        <f aca="false">ROUND(I180*H180,2)</f>
        <v>0</v>
      </c>
      <c r="K180" s="163"/>
      <c r="L180" s="24"/>
      <c r="M180" s="168"/>
      <c r="N180" s="169" t="s">
        <v>42</v>
      </c>
      <c r="O180" s="56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72" t="s">
        <v>134</v>
      </c>
      <c r="AT180" s="172" t="s">
        <v>129</v>
      </c>
      <c r="AU180" s="172" t="s">
        <v>81</v>
      </c>
      <c r="AY180" s="4" t="s">
        <v>127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4" t="s">
        <v>79</v>
      </c>
      <c r="BK180" s="173" t="n">
        <f aca="false">ROUND(I180*H180,2)</f>
        <v>0</v>
      </c>
      <c r="BL180" s="4" t="s">
        <v>134</v>
      </c>
      <c r="BM180" s="172" t="s">
        <v>959</v>
      </c>
    </row>
    <row r="181" s="28" customFormat="true" ht="12.8" hidden="false" customHeight="false" outlineLevel="0" collapsed="false">
      <c r="A181" s="23"/>
      <c r="B181" s="24"/>
      <c r="C181" s="23"/>
      <c r="D181" s="174" t="s">
        <v>136</v>
      </c>
      <c r="E181" s="23"/>
      <c r="F181" s="175" t="s">
        <v>960</v>
      </c>
      <c r="G181" s="23"/>
      <c r="H181" s="23"/>
      <c r="I181" s="176"/>
      <c r="J181" s="23"/>
      <c r="K181" s="23"/>
      <c r="L181" s="24"/>
      <c r="M181" s="177"/>
      <c r="N181" s="178"/>
      <c r="O181" s="56"/>
      <c r="P181" s="56"/>
      <c r="Q181" s="56"/>
      <c r="R181" s="56"/>
      <c r="S181" s="56"/>
      <c r="T181" s="57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T181" s="4" t="s">
        <v>136</v>
      </c>
      <c r="AU181" s="4" t="s">
        <v>81</v>
      </c>
    </row>
    <row r="182" s="28" customFormat="true" ht="16.5" hidden="false" customHeight="true" outlineLevel="0" collapsed="false">
      <c r="A182" s="23"/>
      <c r="B182" s="160"/>
      <c r="C182" s="197" t="s">
        <v>437</v>
      </c>
      <c r="D182" s="197" t="s">
        <v>224</v>
      </c>
      <c r="E182" s="198" t="s">
        <v>961</v>
      </c>
      <c r="F182" s="199" t="s">
        <v>962</v>
      </c>
      <c r="G182" s="200" t="s">
        <v>162</v>
      </c>
      <c r="H182" s="201" t="n">
        <v>0</v>
      </c>
      <c r="I182" s="202"/>
      <c r="J182" s="203" t="n">
        <f aca="false">ROUND(I182*H182,2)</f>
        <v>0</v>
      </c>
      <c r="K182" s="199"/>
      <c r="L182" s="204"/>
      <c r="M182" s="205"/>
      <c r="N182" s="206" t="s">
        <v>42</v>
      </c>
      <c r="O182" s="56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72" t="s">
        <v>181</v>
      </c>
      <c r="AT182" s="172" t="s">
        <v>224</v>
      </c>
      <c r="AU182" s="172" t="s">
        <v>81</v>
      </c>
      <c r="AY182" s="4" t="s">
        <v>127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4" t="s">
        <v>79</v>
      </c>
      <c r="BK182" s="173" t="n">
        <f aca="false">ROUND(I182*H182,2)</f>
        <v>0</v>
      </c>
      <c r="BL182" s="4" t="s">
        <v>134</v>
      </c>
      <c r="BM182" s="172" t="s">
        <v>963</v>
      </c>
    </row>
    <row r="183" s="28" customFormat="true" ht="12.8" hidden="false" customHeight="false" outlineLevel="0" collapsed="false">
      <c r="A183" s="23"/>
      <c r="B183" s="24"/>
      <c r="C183" s="23"/>
      <c r="D183" s="174" t="s">
        <v>136</v>
      </c>
      <c r="E183" s="23"/>
      <c r="F183" s="175" t="s">
        <v>962</v>
      </c>
      <c r="G183" s="23"/>
      <c r="H183" s="23"/>
      <c r="I183" s="176"/>
      <c r="J183" s="23"/>
      <c r="K183" s="23"/>
      <c r="L183" s="24"/>
      <c r="M183" s="177"/>
      <c r="N183" s="178"/>
      <c r="O183" s="56"/>
      <c r="P183" s="56"/>
      <c r="Q183" s="56"/>
      <c r="R183" s="56"/>
      <c r="S183" s="56"/>
      <c r="T183" s="57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T183" s="4" t="s">
        <v>136</v>
      </c>
      <c r="AU183" s="4" t="s">
        <v>81</v>
      </c>
    </row>
    <row r="184" s="28" customFormat="true" ht="16.5" hidden="false" customHeight="true" outlineLevel="0" collapsed="false">
      <c r="A184" s="23"/>
      <c r="B184" s="160"/>
      <c r="C184" s="161" t="s">
        <v>442</v>
      </c>
      <c r="D184" s="161" t="s">
        <v>129</v>
      </c>
      <c r="E184" s="162" t="s">
        <v>964</v>
      </c>
      <c r="F184" s="163" t="s">
        <v>965</v>
      </c>
      <c r="G184" s="164" t="s">
        <v>132</v>
      </c>
      <c r="H184" s="165" t="n">
        <v>0</v>
      </c>
      <c r="I184" s="166"/>
      <c r="J184" s="167" t="n">
        <f aca="false">ROUND(I184*H184,2)</f>
        <v>0</v>
      </c>
      <c r="K184" s="163"/>
      <c r="L184" s="24"/>
      <c r="M184" s="168"/>
      <c r="N184" s="169" t="s">
        <v>42</v>
      </c>
      <c r="O184" s="56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</v>
      </c>
      <c r="T184" s="171" t="n">
        <f aca="false">S184*H184</f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72" t="s">
        <v>134</v>
      </c>
      <c r="AT184" s="172" t="s">
        <v>129</v>
      </c>
      <c r="AU184" s="172" t="s">
        <v>81</v>
      </c>
      <c r="AY184" s="4" t="s">
        <v>127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4" t="s">
        <v>79</v>
      </c>
      <c r="BK184" s="173" t="n">
        <f aca="false">ROUND(I184*H184,2)</f>
        <v>0</v>
      </c>
      <c r="BL184" s="4" t="s">
        <v>134</v>
      </c>
      <c r="BM184" s="172" t="s">
        <v>966</v>
      </c>
    </row>
    <row r="185" s="28" customFormat="true" ht="12.8" hidden="false" customHeight="false" outlineLevel="0" collapsed="false">
      <c r="A185" s="23"/>
      <c r="B185" s="24"/>
      <c r="C185" s="23"/>
      <c r="D185" s="174" t="s">
        <v>136</v>
      </c>
      <c r="E185" s="23"/>
      <c r="F185" s="175" t="s">
        <v>965</v>
      </c>
      <c r="G185" s="23"/>
      <c r="H185" s="23"/>
      <c r="I185" s="176"/>
      <c r="J185" s="23"/>
      <c r="K185" s="23"/>
      <c r="L185" s="24"/>
      <c r="M185" s="177"/>
      <c r="N185" s="178"/>
      <c r="O185" s="56"/>
      <c r="P185" s="56"/>
      <c r="Q185" s="56"/>
      <c r="R185" s="56"/>
      <c r="S185" s="56"/>
      <c r="T185" s="57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T185" s="4" t="s">
        <v>136</v>
      </c>
      <c r="AU185" s="4" t="s">
        <v>81</v>
      </c>
    </row>
    <row r="186" s="28" customFormat="true" ht="16.5" hidden="false" customHeight="true" outlineLevel="0" collapsed="false">
      <c r="A186" s="23"/>
      <c r="B186" s="160"/>
      <c r="C186" s="161" t="s">
        <v>449</v>
      </c>
      <c r="D186" s="161" t="s">
        <v>129</v>
      </c>
      <c r="E186" s="162" t="s">
        <v>967</v>
      </c>
      <c r="F186" s="163" t="s">
        <v>968</v>
      </c>
      <c r="G186" s="164" t="s">
        <v>227</v>
      </c>
      <c r="H186" s="165" t="n">
        <v>0</v>
      </c>
      <c r="I186" s="166"/>
      <c r="J186" s="167" t="n">
        <f aca="false">ROUND(I186*H186,2)</f>
        <v>0</v>
      </c>
      <c r="K186" s="163"/>
      <c r="L186" s="24"/>
      <c r="M186" s="168"/>
      <c r="N186" s="169" t="s">
        <v>42</v>
      </c>
      <c r="O186" s="56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</v>
      </c>
      <c r="T186" s="171" t="n">
        <f aca="false">S186*H186</f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72" t="s">
        <v>134</v>
      </c>
      <c r="AT186" s="172" t="s">
        <v>129</v>
      </c>
      <c r="AU186" s="172" t="s">
        <v>81</v>
      </c>
      <c r="AY186" s="4" t="s">
        <v>127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4" t="s">
        <v>79</v>
      </c>
      <c r="BK186" s="173" t="n">
        <f aca="false">ROUND(I186*H186,2)</f>
        <v>0</v>
      </c>
      <c r="BL186" s="4" t="s">
        <v>134</v>
      </c>
      <c r="BM186" s="172" t="s">
        <v>969</v>
      </c>
    </row>
    <row r="187" s="28" customFormat="true" ht="12.8" hidden="false" customHeight="false" outlineLevel="0" collapsed="false">
      <c r="A187" s="23"/>
      <c r="B187" s="24"/>
      <c r="C187" s="23"/>
      <c r="D187" s="174" t="s">
        <v>136</v>
      </c>
      <c r="E187" s="23"/>
      <c r="F187" s="175" t="s">
        <v>968</v>
      </c>
      <c r="G187" s="23"/>
      <c r="H187" s="23"/>
      <c r="I187" s="176"/>
      <c r="J187" s="23"/>
      <c r="K187" s="23"/>
      <c r="L187" s="24"/>
      <c r="M187" s="177"/>
      <c r="N187" s="178"/>
      <c r="O187" s="56"/>
      <c r="P187" s="56"/>
      <c r="Q187" s="56"/>
      <c r="R187" s="56"/>
      <c r="S187" s="56"/>
      <c r="T187" s="57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T187" s="4" t="s">
        <v>136</v>
      </c>
      <c r="AU187" s="4" t="s">
        <v>81</v>
      </c>
    </row>
    <row r="188" s="28" customFormat="true" ht="16.5" hidden="false" customHeight="true" outlineLevel="0" collapsed="false">
      <c r="A188" s="23"/>
      <c r="B188" s="160"/>
      <c r="C188" s="161" t="s">
        <v>454</v>
      </c>
      <c r="D188" s="161" t="s">
        <v>129</v>
      </c>
      <c r="E188" s="162" t="s">
        <v>970</v>
      </c>
      <c r="F188" s="163" t="s">
        <v>971</v>
      </c>
      <c r="G188" s="164" t="s">
        <v>227</v>
      </c>
      <c r="H188" s="165" t="n">
        <v>0</v>
      </c>
      <c r="I188" s="166"/>
      <c r="J188" s="167" t="n">
        <f aca="false">ROUND(I188*H188,2)</f>
        <v>0</v>
      </c>
      <c r="K188" s="163"/>
      <c r="L188" s="24"/>
      <c r="M188" s="168"/>
      <c r="N188" s="169" t="s">
        <v>42</v>
      </c>
      <c r="O188" s="56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R188" s="172" t="s">
        <v>134</v>
      </c>
      <c r="AT188" s="172" t="s">
        <v>129</v>
      </c>
      <c r="AU188" s="172" t="s">
        <v>81</v>
      </c>
      <c r="AY188" s="4" t="s">
        <v>127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4" t="s">
        <v>79</v>
      </c>
      <c r="BK188" s="173" t="n">
        <f aca="false">ROUND(I188*H188,2)</f>
        <v>0</v>
      </c>
      <c r="BL188" s="4" t="s">
        <v>134</v>
      </c>
      <c r="BM188" s="172" t="s">
        <v>972</v>
      </c>
    </row>
    <row r="189" s="28" customFormat="true" ht="12.8" hidden="false" customHeight="false" outlineLevel="0" collapsed="false">
      <c r="A189" s="23"/>
      <c r="B189" s="24"/>
      <c r="C189" s="23"/>
      <c r="D189" s="174" t="s">
        <v>136</v>
      </c>
      <c r="E189" s="23"/>
      <c r="F189" s="175" t="s">
        <v>971</v>
      </c>
      <c r="G189" s="23"/>
      <c r="H189" s="23"/>
      <c r="I189" s="176"/>
      <c r="J189" s="23"/>
      <c r="K189" s="23"/>
      <c r="L189" s="24"/>
      <c r="M189" s="177"/>
      <c r="N189" s="178"/>
      <c r="O189" s="56"/>
      <c r="P189" s="56"/>
      <c r="Q189" s="56"/>
      <c r="R189" s="56"/>
      <c r="S189" s="56"/>
      <c r="T189" s="57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T189" s="4" t="s">
        <v>136</v>
      </c>
      <c r="AU189" s="4" t="s">
        <v>81</v>
      </c>
    </row>
    <row r="190" s="28" customFormat="true" ht="16.5" hidden="false" customHeight="true" outlineLevel="0" collapsed="false">
      <c r="A190" s="23"/>
      <c r="B190" s="160"/>
      <c r="C190" s="161" t="s">
        <v>467</v>
      </c>
      <c r="D190" s="161" t="s">
        <v>129</v>
      </c>
      <c r="E190" s="162" t="s">
        <v>973</v>
      </c>
      <c r="F190" s="163" t="s">
        <v>974</v>
      </c>
      <c r="G190" s="164" t="s">
        <v>227</v>
      </c>
      <c r="H190" s="165" t="n">
        <v>0</v>
      </c>
      <c r="I190" s="166"/>
      <c r="J190" s="167" t="n">
        <f aca="false">ROUND(I190*H190,2)</f>
        <v>0</v>
      </c>
      <c r="K190" s="163"/>
      <c r="L190" s="24"/>
      <c r="M190" s="168"/>
      <c r="N190" s="169" t="s">
        <v>42</v>
      </c>
      <c r="O190" s="56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72" t="s">
        <v>134</v>
      </c>
      <c r="AT190" s="172" t="s">
        <v>129</v>
      </c>
      <c r="AU190" s="172" t="s">
        <v>81</v>
      </c>
      <c r="AY190" s="4" t="s">
        <v>127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4" t="s">
        <v>79</v>
      </c>
      <c r="BK190" s="173" t="n">
        <f aca="false">ROUND(I190*H190,2)</f>
        <v>0</v>
      </c>
      <c r="BL190" s="4" t="s">
        <v>134</v>
      </c>
      <c r="BM190" s="172" t="s">
        <v>975</v>
      </c>
    </row>
    <row r="191" s="28" customFormat="true" ht="12.8" hidden="false" customHeight="false" outlineLevel="0" collapsed="false">
      <c r="A191" s="23"/>
      <c r="B191" s="24"/>
      <c r="C191" s="23"/>
      <c r="D191" s="174" t="s">
        <v>136</v>
      </c>
      <c r="E191" s="23"/>
      <c r="F191" s="175" t="s">
        <v>974</v>
      </c>
      <c r="G191" s="23"/>
      <c r="H191" s="23"/>
      <c r="I191" s="176"/>
      <c r="J191" s="23"/>
      <c r="K191" s="23"/>
      <c r="L191" s="24"/>
      <c r="M191" s="210"/>
      <c r="N191" s="211"/>
      <c r="O191" s="212"/>
      <c r="P191" s="212"/>
      <c r="Q191" s="212"/>
      <c r="R191" s="212"/>
      <c r="S191" s="212"/>
      <c r="T191" s="21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T191" s="4" t="s">
        <v>136</v>
      </c>
      <c r="AU191" s="4" t="s">
        <v>81</v>
      </c>
    </row>
    <row r="192" s="28" customFormat="true" ht="6.95" hidden="false" customHeight="true" outlineLevel="0" collapsed="false">
      <c r="A192" s="23"/>
      <c r="B192" s="40"/>
      <c r="C192" s="41"/>
      <c r="D192" s="41"/>
      <c r="E192" s="41"/>
      <c r="F192" s="41"/>
      <c r="G192" s="41"/>
      <c r="H192" s="41"/>
      <c r="I192" s="41"/>
      <c r="J192" s="41"/>
      <c r="K192" s="41"/>
      <c r="L192" s="24"/>
      <c r="M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</row>
  </sheetData>
  <autoFilter ref="C81:K191"/>
  <mergeCells count="9">
    <mergeCell ref="L2:V2"/>
    <mergeCell ref="E7:H7"/>
    <mergeCell ref="E9:H9"/>
    <mergeCell ref="E18:H18"/>
    <mergeCell ref="E27:H27"/>
    <mergeCell ref="E48:H48"/>
    <mergeCell ref="E50:H50"/>
    <mergeCell ref="E72:H72"/>
    <mergeCell ref="E74:H7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98"/>
  <sheetViews>
    <sheetView showFormulas="false" showGridLines="false" showRowColHeaders="true" showZeros="true" rightToLeft="false" tabSelected="false" showOutlineSymbols="true" defaultGridColor="true" view="normal" topLeftCell="A80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1" width="8.34"/>
    <col collapsed="false" customWidth="true" hidden="false" outlineLevel="0" max="2" min="2" style="1" width="1.17"/>
    <col collapsed="false" customWidth="true" hidden="false" outlineLevel="0" max="3" min="3" style="1" width="4.16"/>
    <col collapsed="false" customWidth="true" hidden="false" outlineLevel="0" max="4" min="4" style="1" width="4.34"/>
    <col collapsed="false" customWidth="true" hidden="false" outlineLevel="0" max="5" min="5" style="1" width="17.15"/>
    <col collapsed="false" customWidth="true" hidden="false" outlineLevel="0" max="6" min="6" style="1" width="100.83"/>
    <col collapsed="false" customWidth="true" hidden="false" outlineLevel="0" max="7" min="7" style="1" width="7.5"/>
    <col collapsed="false" customWidth="true" hidden="false" outlineLevel="0" max="8" min="8" style="1" width="14"/>
    <col collapsed="false" customWidth="true" hidden="false" outlineLevel="0" max="9" min="9" style="1" width="15.83"/>
    <col collapsed="false" customWidth="true" hidden="false" outlineLevel="0" max="11" min="10" style="1" width="22.34"/>
    <col collapsed="false" customWidth="true" hidden="false" outlineLevel="0" max="12" min="12" style="1" width="9.34"/>
    <col collapsed="false" customWidth="true" hidden="true" outlineLevel="0" max="13" min="13" style="1" width="10.83"/>
    <col collapsed="false" customWidth="true" hidden="true" outlineLevel="0" max="14" min="14" style="1" width="9.34"/>
    <col collapsed="false" customWidth="true" hidden="true" outlineLevel="0" max="20" min="15" style="1" width="14.16"/>
    <col collapsed="false" customWidth="true" hidden="true" outlineLevel="0" max="21" min="21" style="1" width="16.34"/>
    <col collapsed="false" customWidth="true" hidden="false" outlineLevel="0" max="22" min="22" style="1" width="12.34"/>
    <col collapsed="false" customWidth="true" hidden="false" outlineLevel="0" max="23" min="23" style="1" width="16.34"/>
    <col collapsed="false" customWidth="true" hidden="false" outlineLevel="0" max="24" min="24" style="1" width="12.34"/>
    <col collapsed="false" customWidth="true" hidden="false" outlineLevel="0" max="25" min="25" style="1" width="15"/>
    <col collapsed="false" customWidth="true" hidden="false" outlineLevel="0" max="26" min="26" style="1" width="11"/>
    <col collapsed="false" customWidth="true" hidden="false" outlineLevel="0" max="27" min="27" style="1" width="15"/>
    <col collapsed="false" customWidth="true" hidden="false" outlineLevel="0" max="28" min="28" style="1" width="16.34"/>
    <col collapsed="false" customWidth="true" hidden="false" outlineLevel="0" max="29" min="29" style="1" width="11"/>
    <col collapsed="false" customWidth="true" hidden="false" outlineLevel="0" max="30" min="30" style="1" width="15"/>
    <col collapsed="false" customWidth="true" hidden="false" outlineLevel="0" max="31" min="31" style="1" width="16.34"/>
    <col collapsed="false" customWidth="true" hidden="true" outlineLevel="0" max="65" min="44" style="1" width="9.34"/>
  </cols>
  <sheetData>
    <row r="2" s="1" customFormat="true" ht="36.95" hidden="false" customHeight="true" outlineLevel="0" collapsed="false">
      <c r="L2" s="3" t="s">
        <v>5</v>
      </c>
      <c r="M2" s="3"/>
      <c r="N2" s="3"/>
      <c r="O2" s="3"/>
      <c r="P2" s="3"/>
      <c r="Q2" s="3"/>
      <c r="R2" s="3"/>
      <c r="S2" s="3"/>
      <c r="T2" s="3"/>
      <c r="U2" s="3"/>
      <c r="V2" s="3"/>
      <c r="AT2" s="4" t="s">
        <v>90</v>
      </c>
    </row>
    <row r="3" s="1" customFormat="true" ht="6.95" hidden="false" customHeight="true" outlineLevel="0" collapsed="false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81</v>
      </c>
    </row>
    <row r="4" s="1" customFormat="true" ht="24.95" hidden="false" customHeight="true" outlineLevel="0" collapsed="false">
      <c r="B4" s="7"/>
      <c r="D4" s="8" t="s">
        <v>91</v>
      </c>
      <c r="L4" s="7"/>
      <c r="M4" s="99" t="s">
        <v>10</v>
      </c>
      <c r="AT4" s="4" t="s">
        <v>3</v>
      </c>
    </row>
    <row r="5" s="1" customFormat="true" ht="6.95" hidden="false" customHeight="true" outlineLevel="0" collapsed="false">
      <c r="B5" s="7"/>
      <c r="L5" s="7"/>
    </row>
    <row r="6" s="1" customFormat="true" ht="12" hidden="false" customHeight="true" outlineLevel="0" collapsed="false">
      <c r="B6" s="7"/>
      <c r="D6" s="16" t="s">
        <v>16</v>
      </c>
      <c r="L6" s="7"/>
    </row>
    <row r="7" s="1" customFormat="true" ht="16.5" hidden="false" customHeight="true" outlineLevel="0" collapsed="false">
      <c r="B7" s="7"/>
      <c r="E7" s="100" t="str">
        <f aca="false">'Rekapitulace stavby'!K6</f>
        <v>Veltrusy - rekonstrukce ulice Opletalova</v>
      </c>
      <c r="F7" s="100"/>
      <c r="G7" s="100"/>
      <c r="H7" s="100"/>
      <c r="L7" s="7"/>
    </row>
    <row r="8" s="28" customFormat="true" ht="12" hidden="false" customHeight="true" outlineLevel="0" collapsed="false">
      <c r="A8" s="23"/>
      <c r="B8" s="24"/>
      <c r="C8" s="23"/>
      <c r="D8" s="16" t="s">
        <v>92</v>
      </c>
      <c r="E8" s="23"/>
      <c r="F8" s="23"/>
      <c r="G8" s="23"/>
      <c r="H8" s="23"/>
      <c r="I8" s="23"/>
      <c r="J8" s="23"/>
      <c r="K8" s="23"/>
      <c r="L8" s="101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="28" customFormat="true" ht="16.5" hidden="false" customHeight="true" outlineLevel="0" collapsed="false">
      <c r="A9" s="23"/>
      <c r="B9" s="24"/>
      <c r="C9" s="23"/>
      <c r="D9" s="23"/>
      <c r="E9" s="102" t="s">
        <v>976</v>
      </c>
      <c r="F9" s="102"/>
      <c r="G9" s="102"/>
      <c r="H9" s="102"/>
      <c r="I9" s="23"/>
      <c r="J9" s="23"/>
      <c r="K9" s="23"/>
      <c r="L9" s="101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="28" customFormat="true" ht="12.8" hidden="false" customHeight="false" outlineLevel="0" collapsed="false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101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="28" customFormat="true" ht="12" hidden="false" customHeight="true" outlineLevel="0" collapsed="false">
      <c r="A11" s="23"/>
      <c r="B11" s="24"/>
      <c r="C11" s="23"/>
      <c r="D11" s="16" t="s">
        <v>18</v>
      </c>
      <c r="E11" s="23"/>
      <c r="F11" s="17"/>
      <c r="G11" s="23"/>
      <c r="H11" s="23"/>
      <c r="I11" s="16" t="s">
        <v>19</v>
      </c>
      <c r="J11" s="17"/>
      <c r="K11" s="23"/>
      <c r="L11" s="101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="28" customFormat="true" ht="12" hidden="false" customHeight="true" outlineLevel="0" collapsed="false">
      <c r="A12" s="23"/>
      <c r="B12" s="24"/>
      <c r="C12" s="23"/>
      <c r="D12" s="16" t="s">
        <v>20</v>
      </c>
      <c r="E12" s="23"/>
      <c r="F12" s="17" t="s">
        <v>21</v>
      </c>
      <c r="G12" s="23"/>
      <c r="H12" s="23"/>
      <c r="I12" s="16" t="s">
        <v>22</v>
      </c>
      <c r="J12" s="103" t="str">
        <f aca="false">'Rekapitulace stavby'!AN8</f>
        <v>13. 7. 2020</v>
      </c>
      <c r="K12" s="23"/>
      <c r="L12" s="101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="28" customFormat="true" ht="10.8" hidden="false" customHeight="true" outlineLevel="0" collapsed="false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101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="28" customFormat="true" ht="12" hidden="false" customHeight="true" outlineLevel="0" collapsed="false">
      <c r="A14" s="23"/>
      <c r="B14" s="24"/>
      <c r="C14" s="23"/>
      <c r="D14" s="16" t="s">
        <v>24</v>
      </c>
      <c r="E14" s="23"/>
      <c r="F14" s="23"/>
      <c r="G14" s="23"/>
      <c r="H14" s="23"/>
      <c r="I14" s="16" t="s">
        <v>25</v>
      </c>
      <c r="J14" s="17"/>
      <c r="K14" s="23"/>
      <c r="L14" s="101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="28" customFormat="true" ht="18" hidden="false" customHeight="true" outlineLevel="0" collapsed="false">
      <c r="A15" s="23"/>
      <c r="B15" s="24"/>
      <c r="C15" s="23"/>
      <c r="D15" s="23"/>
      <c r="E15" s="17" t="s">
        <v>26</v>
      </c>
      <c r="F15" s="23"/>
      <c r="G15" s="23"/>
      <c r="H15" s="23"/>
      <c r="I15" s="16" t="s">
        <v>27</v>
      </c>
      <c r="J15" s="17"/>
      <c r="K15" s="23"/>
      <c r="L15" s="101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="28" customFormat="true" ht="6.95" hidden="false" customHeight="true" outlineLevel="0" collapsed="false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101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="28" customFormat="true" ht="12" hidden="false" customHeight="true" outlineLevel="0" collapsed="false">
      <c r="A17" s="23"/>
      <c r="B17" s="24"/>
      <c r="C17" s="23"/>
      <c r="D17" s="16" t="s">
        <v>28</v>
      </c>
      <c r="E17" s="23"/>
      <c r="F17" s="23"/>
      <c r="G17" s="23"/>
      <c r="H17" s="23"/>
      <c r="I17" s="16" t="s">
        <v>25</v>
      </c>
      <c r="J17" s="18" t="str">
        <f aca="false">'Rekapitulace stavby'!AN13</f>
        <v>Vyplň údaj</v>
      </c>
      <c r="K17" s="23"/>
      <c r="L17" s="101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="28" customFormat="true" ht="18" hidden="false" customHeight="true" outlineLevel="0" collapsed="false">
      <c r="A18" s="23"/>
      <c r="B18" s="24"/>
      <c r="C18" s="23"/>
      <c r="D18" s="23"/>
      <c r="E18" s="104" t="str">
        <f aca="false">'Rekapitulace stavby'!E14</f>
        <v>Vyplň údaj</v>
      </c>
      <c r="F18" s="104"/>
      <c r="G18" s="104"/>
      <c r="H18" s="104"/>
      <c r="I18" s="16" t="s">
        <v>27</v>
      </c>
      <c r="J18" s="18" t="str">
        <f aca="false">'Rekapitulace stavby'!AN14</f>
        <v>Vyplň údaj</v>
      </c>
      <c r="K18" s="23"/>
      <c r="L18" s="101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="28" customFormat="true" ht="6.95" hidden="false" customHeight="true" outlineLevel="0" collapsed="false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101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="28" customFormat="true" ht="12" hidden="false" customHeight="true" outlineLevel="0" collapsed="false">
      <c r="A20" s="23"/>
      <c r="B20" s="24"/>
      <c r="C20" s="23"/>
      <c r="D20" s="16" t="s">
        <v>30</v>
      </c>
      <c r="E20" s="23"/>
      <c r="F20" s="23"/>
      <c r="G20" s="23"/>
      <c r="H20" s="23"/>
      <c r="I20" s="16" t="s">
        <v>25</v>
      </c>
      <c r="J20" s="17"/>
      <c r="K20" s="23"/>
      <c r="L20" s="101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="28" customFormat="true" ht="18" hidden="false" customHeight="true" outlineLevel="0" collapsed="false">
      <c r="A21" s="23"/>
      <c r="B21" s="24"/>
      <c r="C21" s="23"/>
      <c r="D21" s="23"/>
      <c r="E21" s="17" t="s">
        <v>31</v>
      </c>
      <c r="F21" s="23"/>
      <c r="G21" s="23"/>
      <c r="H21" s="23"/>
      <c r="I21" s="16" t="s">
        <v>27</v>
      </c>
      <c r="J21" s="17"/>
      <c r="K21" s="23"/>
      <c r="L21" s="101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="28" customFormat="true" ht="6.95" hidden="false" customHeight="true" outlineLevel="0" collapsed="false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101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="28" customFormat="true" ht="12" hidden="false" customHeight="true" outlineLevel="0" collapsed="false">
      <c r="A23" s="23"/>
      <c r="B23" s="24"/>
      <c r="C23" s="23"/>
      <c r="D23" s="16" t="s">
        <v>33</v>
      </c>
      <c r="E23" s="23"/>
      <c r="F23" s="23"/>
      <c r="G23" s="23"/>
      <c r="H23" s="23"/>
      <c r="I23" s="16" t="s">
        <v>25</v>
      </c>
      <c r="J23" s="17" t="str">
        <f aca="false">IF('Rekapitulace stavby'!AN19="","",'Rekapitulace stavby'!AN19)</f>
        <v/>
      </c>
      <c r="K23" s="23"/>
      <c r="L23" s="101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="28" customFormat="true" ht="18" hidden="false" customHeight="true" outlineLevel="0" collapsed="false">
      <c r="A24" s="23"/>
      <c r="B24" s="24"/>
      <c r="C24" s="23"/>
      <c r="D24" s="23"/>
      <c r="E24" s="17" t="str">
        <f aca="false">IF('Rekapitulace stavby'!E20="","",'Rekapitulace stavby'!E20)</f>
        <v> </v>
      </c>
      <c r="F24" s="23"/>
      <c r="G24" s="23"/>
      <c r="H24" s="23"/>
      <c r="I24" s="16" t="s">
        <v>27</v>
      </c>
      <c r="J24" s="17" t="str">
        <f aca="false">IF('Rekapitulace stavby'!AN20="","",'Rekapitulace stavby'!AN20)</f>
        <v/>
      </c>
      <c r="K24" s="23"/>
      <c r="L24" s="101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="28" customFormat="true" ht="6.95" hidden="false" customHeight="true" outlineLevel="0" collapsed="false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101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="28" customFormat="true" ht="12" hidden="false" customHeight="true" outlineLevel="0" collapsed="false">
      <c r="A26" s="23"/>
      <c r="B26" s="24"/>
      <c r="C26" s="23"/>
      <c r="D26" s="16" t="s">
        <v>35</v>
      </c>
      <c r="E26" s="23"/>
      <c r="F26" s="23"/>
      <c r="G26" s="23"/>
      <c r="H26" s="23"/>
      <c r="I26" s="23"/>
      <c r="J26" s="23"/>
      <c r="K26" s="23"/>
      <c r="L26" s="101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="108" customFormat="true" ht="16.5" hidden="false" customHeight="true" outlineLevel="0" collapsed="false">
      <c r="A27" s="105"/>
      <c r="B27" s="106"/>
      <c r="C27" s="105"/>
      <c r="D27" s="105"/>
      <c r="E27" s="21"/>
      <c r="F27" s="21"/>
      <c r="G27" s="21"/>
      <c r="H27" s="21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8" customFormat="true" ht="6.95" hidden="false" customHeight="true" outlineLevel="0" collapsed="false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01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="28" customFormat="true" ht="6.95" hidden="false" customHeight="true" outlineLevel="0" collapsed="false">
      <c r="A29" s="23"/>
      <c r="B29" s="24"/>
      <c r="C29" s="23"/>
      <c r="D29" s="67"/>
      <c r="E29" s="67"/>
      <c r="F29" s="67"/>
      <c r="G29" s="67"/>
      <c r="H29" s="67"/>
      <c r="I29" s="67"/>
      <c r="J29" s="67"/>
      <c r="K29" s="67"/>
      <c r="L29" s="101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="28" customFormat="true" ht="25.45" hidden="false" customHeight="true" outlineLevel="0" collapsed="false">
      <c r="A30" s="23"/>
      <c r="B30" s="24"/>
      <c r="C30" s="23"/>
      <c r="D30" s="109" t="s">
        <v>37</v>
      </c>
      <c r="E30" s="23"/>
      <c r="F30" s="23"/>
      <c r="G30" s="23"/>
      <c r="H30" s="23"/>
      <c r="I30" s="23"/>
      <c r="J30" s="110" t="n">
        <f aca="false">ROUND(J82, 2)</f>
        <v>0</v>
      </c>
      <c r="K30" s="23"/>
      <c r="L30" s="101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="28" customFormat="true" ht="6.95" hidden="false" customHeight="true" outlineLevel="0" collapsed="false">
      <c r="A31" s="23"/>
      <c r="B31" s="24"/>
      <c r="C31" s="23"/>
      <c r="D31" s="67"/>
      <c r="E31" s="67"/>
      <c r="F31" s="67"/>
      <c r="G31" s="67"/>
      <c r="H31" s="67"/>
      <c r="I31" s="67"/>
      <c r="J31" s="67"/>
      <c r="K31" s="67"/>
      <c r="L31" s="101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="28" customFormat="true" ht="14.4" hidden="false" customHeight="true" outlineLevel="0" collapsed="false">
      <c r="A32" s="23"/>
      <c r="B32" s="24"/>
      <c r="C32" s="23"/>
      <c r="D32" s="23"/>
      <c r="E32" s="23"/>
      <c r="F32" s="111" t="s">
        <v>39</v>
      </c>
      <c r="G32" s="23"/>
      <c r="H32" s="23"/>
      <c r="I32" s="111" t="s">
        <v>38</v>
      </c>
      <c r="J32" s="111" t="s">
        <v>40</v>
      </c>
      <c r="K32" s="23"/>
      <c r="L32" s="101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="28" customFormat="true" ht="14.4" hidden="false" customHeight="true" outlineLevel="0" collapsed="false">
      <c r="A33" s="23"/>
      <c r="B33" s="24"/>
      <c r="C33" s="23"/>
      <c r="D33" s="112" t="s">
        <v>41</v>
      </c>
      <c r="E33" s="16" t="s">
        <v>42</v>
      </c>
      <c r="F33" s="113" t="n">
        <f aca="false">ROUND((SUM(BE82:BE97)),  2)</f>
        <v>0</v>
      </c>
      <c r="G33" s="23"/>
      <c r="H33" s="23"/>
      <c r="I33" s="114" t="n">
        <v>0.21</v>
      </c>
      <c r="J33" s="113" t="n">
        <f aca="false">ROUND(((SUM(BE82:BE97))*I33),  2)</f>
        <v>0</v>
      </c>
      <c r="K33" s="23"/>
      <c r="L33" s="101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="28" customFormat="true" ht="14.4" hidden="false" customHeight="true" outlineLevel="0" collapsed="false">
      <c r="A34" s="23"/>
      <c r="B34" s="24"/>
      <c r="C34" s="23"/>
      <c r="D34" s="23"/>
      <c r="E34" s="16" t="s">
        <v>43</v>
      </c>
      <c r="F34" s="113" t="n">
        <f aca="false">ROUND((SUM(BF82:BF97)),  2)</f>
        <v>0</v>
      </c>
      <c r="G34" s="23"/>
      <c r="H34" s="23"/>
      <c r="I34" s="114" t="n">
        <v>0.15</v>
      </c>
      <c r="J34" s="113" t="n">
        <f aca="false">ROUND(((SUM(BF82:BF97))*I34),  2)</f>
        <v>0</v>
      </c>
      <c r="K34" s="23"/>
      <c r="L34" s="101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="28" customFormat="true" ht="14.4" hidden="true" customHeight="true" outlineLevel="0" collapsed="false">
      <c r="A35" s="23"/>
      <c r="B35" s="24"/>
      <c r="C35" s="23"/>
      <c r="D35" s="23"/>
      <c r="E35" s="16" t="s">
        <v>44</v>
      </c>
      <c r="F35" s="113" t="n">
        <f aca="false">ROUND((SUM(BG82:BG97)),  2)</f>
        <v>0</v>
      </c>
      <c r="G35" s="23"/>
      <c r="H35" s="23"/>
      <c r="I35" s="114" t="n">
        <v>0.21</v>
      </c>
      <c r="J35" s="113" t="n">
        <f aca="false">0</f>
        <v>0</v>
      </c>
      <c r="K35" s="23"/>
      <c r="L35" s="101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="28" customFormat="true" ht="14.4" hidden="true" customHeight="true" outlineLevel="0" collapsed="false">
      <c r="A36" s="23"/>
      <c r="B36" s="24"/>
      <c r="C36" s="23"/>
      <c r="D36" s="23"/>
      <c r="E36" s="16" t="s">
        <v>45</v>
      </c>
      <c r="F36" s="113" t="n">
        <f aca="false">ROUND((SUM(BH82:BH97)),  2)</f>
        <v>0</v>
      </c>
      <c r="G36" s="23"/>
      <c r="H36" s="23"/>
      <c r="I36" s="114" t="n">
        <v>0.15</v>
      </c>
      <c r="J36" s="113" t="n">
        <f aca="false">0</f>
        <v>0</v>
      </c>
      <c r="K36" s="23"/>
      <c r="L36" s="101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="28" customFormat="true" ht="14.4" hidden="true" customHeight="true" outlineLevel="0" collapsed="false">
      <c r="A37" s="23"/>
      <c r="B37" s="24"/>
      <c r="C37" s="23"/>
      <c r="D37" s="23"/>
      <c r="E37" s="16" t="s">
        <v>46</v>
      </c>
      <c r="F37" s="113" t="n">
        <f aca="false">ROUND((SUM(BI82:BI97)),  2)</f>
        <v>0</v>
      </c>
      <c r="G37" s="23"/>
      <c r="H37" s="23"/>
      <c r="I37" s="114" t="n">
        <v>0</v>
      </c>
      <c r="J37" s="113" t="n">
        <f aca="false">0</f>
        <v>0</v>
      </c>
      <c r="K37" s="23"/>
      <c r="L37" s="101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="28" customFormat="true" ht="6.95" hidden="false" customHeight="true" outlineLevel="0" collapsed="false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101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="28" customFormat="true" ht="25.45" hidden="false" customHeight="true" outlineLevel="0" collapsed="false">
      <c r="A39" s="23"/>
      <c r="B39" s="24"/>
      <c r="C39" s="115"/>
      <c r="D39" s="116" t="s">
        <v>47</v>
      </c>
      <c r="E39" s="59"/>
      <c r="F39" s="59"/>
      <c r="G39" s="117" t="s">
        <v>48</v>
      </c>
      <c r="H39" s="118" t="s">
        <v>49</v>
      </c>
      <c r="I39" s="59"/>
      <c r="J39" s="119" t="n">
        <f aca="false">SUM(J30:J37)</f>
        <v>0</v>
      </c>
      <c r="K39" s="120"/>
      <c r="L39" s="101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="28" customFormat="true" ht="14.4" hidden="false" customHeight="true" outlineLevel="0" collapsed="false">
      <c r="A40" s="23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101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4" s="28" customFormat="true" ht="6.95" hidden="false" customHeight="true" outlineLevel="0" collapsed="false">
      <c r="A44" s="23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01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</row>
    <row r="45" s="28" customFormat="true" ht="24.95" hidden="false" customHeight="true" outlineLevel="0" collapsed="false">
      <c r="A45" s="23"/>
      <c r="B45" s="24"/>
      <c r="C45" s="8" t="s">
        <v>95</v>
      </c>
      <c r="D45" s="23"/>
      <c r="E45" s="23"/>
      <c r="F45" s="23"/>
      <c r="G45" s="23"/>
      <c r="H45" s="23"/>
      <c r="I45" s="23"/>
      <c r="J45" s="23"/>
      <c r="K45" s="23"/>
      <c r="L45" s="101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</row>
    <row r="46" s="28" customFormat="true" ht="6.95" hidden="false" customHeight="true" outlineLevel="0" collapsed="false">
      <c r="A46" s="23"/>
      <c r="B46" s="24"/>
      <c r="C46" s="23"/>
      <c r="D46" s="23"/>
      <c r="E46" s="23"/>
      <c r="F46" s="23"/>
      <c r="G46" s="23"/>
      <c r="H46" s="23"/>
      <c r="I46" s="23"/>
      <c r="J46" s="23"/>
      <c r="K46" s="23"/>
      <c r="L46" s="101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</row>
    <row r="47" s="28" customFormat="true" ht="12" hidden="false" customHeight="true" outlineLevel="0" collapsed="false">
      <c r="A47" s="23"/>
      <c r="B47" s="24"/>
      <c r="C47" s="16" t="s">
        <v>16</v>
      </c>
      <c r="D47" s="23"/>
      <c r="E47" s="23"/>
      <c r="F47" s="23"/>
      <c r="G47" s="23"/>
      <c r="H47" s="23"/>
      <c r="I47" s="23"/>
      <c r="J47" s="23"/>
      <c r="K47" s="23"/>
      <c r="L47" s="101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</row>
    <row r="48" s="28" customFormat="true" ht="16.5" hidden="false" customHeight="true" outlineLevel="0" collapsed="false">
      <c r="A48" s="23"/>
      <c r="B48" s="24"/>
      <c r="C48" s="23"/>
      <c r="D48" s="23"/>
      <c r="E48" s="100" t="str">
        <f aca="false">E7</f>
        <v>Veltrusy - rekonstrukce ulice Opletalova</v>
      </c>
      <c r="F48" s="100"/>
      <c r="G48" s="100"/>
      <c r="H48" s="100"/>
      <c r="I48" s="23"/>
      <c r="J48" s="23"/>
      <c r="K48" s="23"/>
      <c r="L48" s="101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</row>
    <row r="49" s="28" customFormat="true" ht="12" hidden="false" customHeight="true" outlineLevel="0" collapsed="false">
      <c r="A49" s="23"/>
      <c r="B49" s="24"/>
      <c r="C49" s="16" t="s">
        <v>92</v>
      </c>
      <c r="D49" s="23"/>
      <c r="E49" s="23"/>
      <c r="F49" s="23"/>
      <c r="G49" s="23"/>
      <c r="H49" s="23"/>
      <c r="I49" s="23"/>
      <c r="J49" s="23"/>
      <c r="K49" s="23"/>
      <c r="L49" s="101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</row>
    <row r="50" s="28" customFormat="true" ht="16.5" hidden="false" customHeight="true" outlineLevel="0" collapsed="false">
      <c r="A50" s="23"/>
      <c r="B50" s="24"/>
      <c r="C50" s="23"/>
      <c r="D50" s="23"/>
      <c r="E50" s="102" t="str">
        <f aca="false">E9</f>
        <v>VON - Vedlejší a ostatní náklady</v>
      </c>
      <c r="F50" s="102"/>
      <c r="G50" s="102"/>
      <c r="H50" s="102"/>
      <c r="I50" s="23"/>
      <c r="J50" s="23"/>
      <c r="K50" s="23"/>
      <c r="L50" s="101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="28" customFormat="true" ht="6.95" hidden="false" customHeight="true" outlineLevel="0" collapsed="false">
      <c r="A51" s="23"/>
      <c r="B51" s="24"/>
      <c r="C51" s="23"/>
      <c r="D51" s="23"/>
      <c r="E51" s="23"/>
      <c r="F51" s="23"/>
      <c r="G51" s="23"/>
      <c r="H51" s="23"/>
      <c r="I51" s="23"/>
      <c r="J51" s="23"/>
      <c r="K51" s="23"/>
      <c r="L51" s="101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</row>
    <row r="52" s="28" customFormat="true" ht="12" hidden="false" customHeight="true" outlineLevel="0" collapsed="false">
      <c r="A52" s="23"/>
      <c r="B52" s="24"/>
      <c r="C52" s="16" t="s">
        <v>20</v>
      </c>
      <c r="D52" s="23"/>
      <c r="E52" s="23"/>
      <c r="F52" s="17" t="str">
        <f aca="false">F12</f>
        <v>Veltrusy, křiž. s ulicí Riegrova</v>
      </c>
      <c r="G52" s="23"/>
      <c r="H52" s="23"/>
      <c r="I52" s="16" t="s">
        <v>22</v>
      </c>
      <c r="J52" s="103" t="str">
        <f aca="false">IF(J12="","",J12)</f>
        <v>13. 7. 2020</v>
      </c>
      <c r="K52" s="23"/>
      <c r="L52" s="101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</row>
    <row r="53" s="28" customFormat="true" ht="6.95" hidden="false" customHeight="true" outlineLevel="0" collapsed="false">
      <c r="A53" s="23"/>
      <c r="B53" s="24"/>
      <c r="C53" s="23"/>
      <c r="D53" s="23"/>
      <c r="E53" s="23"/>
      <c r="F53" s="23"/>
      <c r="G53" s="23"/>
      <c r="H53" s="23"/>
      <c r="I53" s="23"/>
      <c r="J53" s="23"/>
      <c r="K53" s="23"/>
      <c r="L53" s="101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</row>
    <row r="54" s="28" customFormat="true" ht="25.65" hidden="false" customHeight="true" outlineLevel="0" collapsed="false">
      <c r="A54" s="23"/>
      <c r="B54" s="24"/>
      <c r="C54" s="16" t="s">
        <v>24</v>
      </c>
      <c r="D54" s="23"/>
      <c r="E54" s="23"/>
      <c r="F54" s="17" t="str">
        <f aca="false">E15</f>
        <v>Město Veltrusy</v>
      </c>
      <c r="G54" s="23"/>
      <c r="H54" s="23"/>
      <c r="I54" s="16" t="s">
        <v>30</v>
      </c>
      <c r="J54" s="121" t="str">
        <f aca="false">E21</f>
        <v>MKdoprava, Ing. Miroslav Kalina</v>
      </c>
      <c r="K54" s="23"/>
      <c r="L54" s="101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</row>
    <row r="55" s="28" customFormat="true" ht="15.15" hidden="false" customHeight="true" outlineLevel="0" collapsed="false">
      <c r="A55" s="23"/>
      <c r="B55" s="24"/>
      <c r="C55" s="16" t="s">
        <v>28</v>
      </c>
      <c r="D55" s="23"/>
      <c r="E55" s="23"/>
      <c r="F55" s="17" t="str">
        <f aca="false">IF(E18="","",E18)</f>
        <v>Vyplň údaj</v>
      </c>
      <c r="G55" s="23"/>
      <c r="H55" s="23"/>
      <c r="I55" s="16" t="s">
        <v>33</v>
      </c>
      <c r="J55" s="121" t="str">
        <f aca="false">E24</f>
        <v> </v>
      </c>
      <c r="K55" s="23"/>
      <c r="L55" s="101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</row>
    <row r="56" s="28" customFormat="true" ht="10.3" hidden="false" customHeight="true" outlineLevel="0" collapsed="false">
      <c r="A56" s="23"/>
      <c r="B56" s="24"/>
      <c r="C56" s="23"/>
      <c r="D56" s="23"/>
      <c r="E56" s="23"/>
      <c r="F56" s="23"/>
      <c r="G56" s="23"/>
      <c r="H56" s="23"/>
      <c r="I56" s="23"/>
      <c r="J56" s="23"/>
      <c r="K56" s="23"/>
      <c r="L56" s="101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</row>
    <row r="57" s="28" customFormat="true" ht="29.3" hidden="false" customHeight="true" outlineLevel="0" collapsed="false">
      <c r="A57" s="23"/>
      <c r="B57" s="24"/>
      <c r="C57" s="122" t="s">
        <v>96</v>
      </c>
      <c r="D57" s="115"/>
      <c r="E57" s="115"/>
      <c r="F57" s="115"/>
      <c r="G57" s="115"/>
      <c r="H57" s="115"/>
      <c r="I57" s="115"/>
      <c r="J57" s="123" t="s">
        <v>97</v>
      </c>
      <c r="K57" s="115"/>
      <c r="L57" s="101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</row>
    <row r="58" s="28" customFormat="true" ht="10.3" hidden="false" customHeight="true" outlineLevel="0" collapsed="false">
      <c r="A58" s="23"/>
      <c r="B58" s="24"/>
      <c r="C58" s="23"/>
      <c r="D58" s="23"/>
      <c r="E58" s="23"/>
      <c r="F58" s="23"/>
      <c r="G58" s="23"/>
      <c r="H58" s="23"/>
      <c r="I58" s="23"/>
      <c r="J58" s="23"/>
      <c r="K58" s="23"/>
      <c r="L58" s="101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="28" customFormat="true" ht="22.8" hidden="false" customHeight="true" outlineLevel="0" collapsed="false">
      <c r="A59" s="23"/>
      <c r="B59" s="24"/>
      <c r="C59" s="124" t="s">
        <v>69</v>
      </c>
      <c r="D59" s="23"/>
      <c r="E59" s="23"/>
      <c r="F59" s="23"/>
      <c r="G59" s="23"/>
      <c r="H59" s="23"/>
      <c r="I59" s="23"/>
      <c r="J59" s="110" t="n">
        <f aca="false">J82</f>
        <v>0</v>
      </c>
      <c r="K59" s="23"/>
      <c r="L59" s="101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U59" s="4" t="s">
        <v>98</v>
      </c>
    </row>
    <row r="60" s="125" customFormat="true" ht="24.95" hidden="false" customHeight="true" outlineLevel="0" collapsed="false">
      <c r="B60" s="126"/>
      <c r="D60" s="127" t="s">
        <v>110</v>
      </c>
      <c r="E60" s="128"/>
      <c r="F60" s="128"/>
      <c r="G60" s="128"/>
      <c r="H60" s="128"/>
      <c r="I60" s="128"/>
      <c r="J60" s="129" t="n">
        <f aca="false">J83</f>
        <v>0</v>
      </c>
      <c r="L60" s="126"/>
    </row>
    <row r="61" s="130" customFormat="true" ht="19.9" hidden="false" customHeight="true" outlineLevel="0" collapsed="false">
      <c r="B61" s="131"/>
      <c r="D61" s="132" t="s">
        <v>977</v>
      </c>
      <c r="E61" s="133"/>
      <c r="F61" s="133"/>
      <c r="G61" s="133"/>
      <c r="H61" s="133"/>
      <c r="I61" s="133"/>
      <c r="J61" s="134" t="n">
        <f aca="false">J84</f>
        <v>0</v>
      </c>
      <c r="L61" s="131"/>
    </row>
    <row r="62" s="130" customFormat="true" ht="19.9" hidden="false" customHeight="true" outlineLevel="0" collapsed="false">
      <c r="B62" s="131"/>
      <c r="D62" s="132" t="s">
        <v>978</v>
      </c>
      <c r="E62" s="133"/>
      <c r="F62" s="133"/>
      <c r="G62" s="133"/>
      <c r="H62" s="133"/>
      <c r="I62" s="133"/>
      <c r="J62" s="134" t="n">
        <f aca="false">J91</f>
        <v>0</v>
      </c>
      <c r="L62" s="131"/>
    </row>
    <row r="63" s="28" customFormat="true" ht="21.85" hidden="false" customHeight="true" outlineLevel="0" collapsed="false">
      <c r="A63" s="23"/>
      <c r="B63" s="24"/>
      <c r="C63" s="23"/>
      <c r="D63" s="23"/>
      <c r="E63" s="23"/>
      <c r="F63" s="23"/>
      <c r="G63" s="23"/>
      <c r="H63" s="23"/>
      <c r="I63" s="23"/>
      <c r="J63" s="23"/>
      <c r="K63" s="23"/>
      <c r="L63" s="101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</row>
    <row r="64" s="28" customFormat="true" ht="6.95" hidden="false" customHeight="true" outlineLevel="0" collapsed="false">
      <c r="A64" s="23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01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</row>
    <row r="68" s="28" customFormat="true" ht="6.95" hidden="false" customHeight="true" outlineLevel="0" collapsed="false">
      <c r="A68" s="23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01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</row>
    <row r="69" s="28" customFormat="true" ht="24.95" hidden="false" customHeight="true" outlineLevel="0" collapsed="false">
      <c r="A69" s="23"/>
      <c r="B69" s="24"/>
      <c r="C69" s="8" t="s">
        <v>112</v>
      </c>
      <c r="D69" s="23"/>
      <c r="E69" s="23"/>
      <c r="F69" s="23"/>
      <c r="G69" s="23"/>
      <c r="H69" s="23"/>
      <c r="I69" s="23"/>
      <c r="J69" s="23"/>
      <c r="K69" s="23"/>
      <c r="L69" s="101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</row>
    <row r="70" s="28" customFormat="true" ht="6.95" hidden="false" customHeight="true" outlineLevel="0" collapsed="false">
      <c r="A70" s="23"/>
      <c r="B70" s="24"/>
      <c r="C70" s="23"/>
      <c r="D70" s="23"/>
      <c r="E70" s="23"/>
      <c r="F70" s="23"/>
      <c r="G70" s="23"/>
      <c r="H70" s="23"/>
      <c r="I70" s="23"/>
      <c r="J70" s="23"/>
      <c r="K70" s="23"/>
      <c r="L70" s="101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</row>
    <row r="71" s="28" customFormat="true" ht="12" hidden="false" customHeight="true" outlineLevel="0" collapsed="false">
      <c r="A71" s="23"/>
      <c r="B71" s="24"/>
      <c r="C71" s="16" t="s">
        <v>16</v>
      </c>
      <c r="D71" s="23"/>
      <c r="E71" s="23"/>
      <c r="F71" s="23"/>
      <c r="G71" s="23"/>
      <c r="H71" s="23"/>
      <c r="I71" s="23"/>
      <c r="J71" s="23"/>
      <c r="K71" s="23"/>
      <c r="L71" s="101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</row>
    <row r="72" s="28" customFormat="true" ht="16.5" hidden="false" customHeight="true" outlineLevel="0" collapsed="false">
      <c r="A72" s="23"/>
      <c r="B72" s="24"/>
      <c r="C72" s="23"/>
      <c r="D72" s="23"/>
      <c r="E72" s="100" t="str">
        <f aca="false">E7</f>
        <v>Veltrusy - rekonstrukce ulice Opletalova</v>
      </c>
      <c r="F72" s="100"/>
      <c r="G72" s="100"/>
      <c r="H72" s="100"/>
      <c r="I72" s="23"/>
      <c r="J72" s="23"/>
      <c r="K72" s="23"/>
      <c r="L72" s="101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</row>
    <row r="73" s="28" customFormat="true" ht="12" hidden="false" customHeight="true" outlineLevel="0" collapsed="false">
      <c r="A73" s="23"/>
      <c r="B73" s="24"/>
      <c r="C73" s="16" t="s">
        <v>92</v>
      </c>
      <c r="D73" s="23"/>
      <c r="E73" s="23"/>
      <c r="F73" s="23"/>
      <c r="G73" s="23"/>
      <c r="H73" s="23"/>
      <c r="I73" s="23"/>
      <c r="J73" s="23"/>
      <c r="K73" s="23"/>
      <c r="L73" s="101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</row>
    <row r="74" s="28" customFormat="true" ht="16.5" hidden="false" customHeight="true" outlineLevel="0" collapsed="false">
      <c r="A74" s="23"/>
      <c r="B74" s="24"/>
      <c r="C74" s="23"/>
      <c r="D74" s="23"/>
      <c r="E74" s="102" t="str">
        <f aca="false">E9</f>
        <v>VON - Vedlejší a ostatní náklady</v>
      </c>
      <c r="F74" s="102"/>
      <c r="G74" s="102"/>
      <c r="H74" s="102"/>
      <c r="I74" s="23"/>
      <c r="J74" s="23"/>
      <c r="K74" s="23"/>
      <c r="L74" s="101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</row>
    <row r="75" s="28" customFormat="true" ht="6.95" hidden="false" customHeight="true" outlineLevel="0" collapsed="false">
      <c r="A75" s="23"/>
      <c r="B75" s="24"/>
      <c r="C75" s="23"/>
      <c r="D75" s="23"/>
      <c r="E75" s="23"/>
      <c r="F75" s="23"/>
      <c r="G75" s="23"/>
      <c r="H75" s="23"/>
      <c r="I75" s="23"/>
      <c r="J75" s="23"/>
      <c r="K75" s="23"/>
      <c r="L75" s="101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</row>
    <row r="76" s="28" customFormat="true" ht="12" hidden="false" customHeight="true" outlineLevel="0" collapsed="false">
      <c r="A76" s="23"/>
      <c r="B76" s="24"/>
      <c r="C76" s="16" t="s">
        <v>20</v>
      </c>
      <c r="D76" s="23"/>
      <c r="E76" s="23"/>
      <c r="F76" s="17" t="str">
        <f aca="false">F12</f>
        <v>Veltrusy, křiž. s ulicí Riegrova</v>
      </c>
      <c r="G76" s="23"/>
      <c r="H76" s="23"/>
      <c r="I76" s="16" t="s">
        <v>22</v>
      </c>
      <c r="J76" s="103" t="str">
        <f aca="false">IF(J12="","",J12)</f>
        <v>13. 7. 2020</v>
      </c>
      <c r="K76" s="23"/>
      <c r="L76" s="101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="28" customFormat="true" ht="6.95" hidden="false" customHeight="true" outlineLevel="0" collapsed="false">
      <c r="A77" s="23"/>
      <c r="B77" s="24"/>
      <c r="C77" s="23"/>
      <c r="D77" s="23"/>
      <c r="E77" s="23"/>
      <c r="F77" s="23"/>
      <c r="G77" s="23"/>
      <c r="H77" s="23"/>
      <c r="I77" s="23"/>
      <c r="J77" s="23"/>
      <c r="K77" s="23"/>
      <c r="L77" s="101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78" s="28" customFormat="true" ht="25.65" hidden="false" customHeight="true" outlineLevel="0" collapsed="false">
      <c r="A78" s="23"/>
      <c r="B78" s="24"/>
      <c r="C78" s="16" t="s">
        <v>24</v>
      </c>
      <c r="D78" s="23"/>
      <c r="E78" s="23"/>
      <c r="F78" s="17" t="str">
        <f aca="false">E15</f>
        <v>Město Veltrusy</v>
      </c>
      <c r="G78" s="23"/>
      <c r="H78" s="23"/>
      <c r="I78" s="16" t="s">
        <v>30</v>
      </c>
      <c r="J78" s="121" t="str">
        <f aca="false">E21</f>
        <v>MKdoprava, Ing. Miroslav Kalina</v>
      </c>
      <c r="K78" s="23"/>
      <c r="L78" s="101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</row>
    <row r="79" s="28" customFormat="true" ht="15.15" hidden="false" customHeight="true" outlineLevel="0" collapsed="false">
      <c r="A79" s="23"/>
      <c r="B79" s="24"/>
      <c r="C79" s="16" t="s">
        <v>28</v>
      </c>
      <c r="D79" s="23"/>
      <c r="E79" s="23"/>
      <c r="F79" s="17" t="str">
        <f aca="false">IF(E18="","",E18)</f>
        <v>Vyplň údaj</v>
      </c>
      <c r="G79" s="23"/>
      <c r="H79" s="23"/>
      <c r="I79" s="16" t="s">
        <v>33</v>
      </c>
      <c r="J79" s="121" t="str">
        <f aca="false">E24</f>
        <v> </v>
      </c>
      <c r="K79" s="23"/>
      <c r="L79" s="101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</row>
    <row r="80" s="28" customFormat="true" ht="10.3" hidden="false" customHeight="true" outlineLevel="0" collapsed="false">
      <c r="A80" s="23"/>
      <c r="B80" s="24"/>
      <c r="C80" s="23"/>
      <c r="D80" s="23"/>
      <c r="E80" s="23"/>
      <c r="F80" s="23"/>
      <c r="G80" s="23"/>
      <c r="H80" s="23"/>
      <c r="I80" s="23"/>
      <c r="J80" s="23"/>
      <c r="K80" s="23"/>
      <c r="L80" s="101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</row>
    <row r="81" s="141" customFormat="true" ht="29.3" hidden="false" customHeight="true" outlineLevel="0" collapsed="false">
      <c r="A81" s="135"/>
      <c r="B81" s="136"/>
      <c r="C81" s="137" t="s">
        <v>113</v>
      </c>
      <c r="D81" s="138" t="s">
        <v>56</v>
      </c>
      <c r="E81" s="138" t="s">
        <v>52</v>
      </c>
      <c r="F81" s="138" t="s">
        <v>53</v>
      </c>
      <c r="G81" s="138" t="s">
        <v>114</v>
      </c>
      <c r="H81" s="138" t="s">
        <v>115</v>
      </c>
      <c r="I81" s="138" t="s">
        <v>116</v>
      </c>
      <c r="J81" s="138" t="s">
        <v>97</v>
      </c>
      <c r="K81" s="139" t="s">
        <v>117</v>
      </c>
      <c r="L81" s="140"/>
      <c r="M81" s="63"/>
      <c r="N81" s="64" t="s">
        <v>41</v>
      </c>
      <c r="O81" s="64" t="s">
        <v>118</v>
      </c>
      <c r="P81" s="64" t="s">
        <v>119</v>
      </c>
      <c r="Q81" s="64" t="s">
        <v>120</v>
      </c>
      <c r="R81" s="64" t="s">
        <v>121</v>
      </c>
      <c r="S81" s="64" t="s">
        <v>122</v>
      </c>
      <c r="T81" s="65" t="s">
        <v>123</v>
      </c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</row>
    <row r="82" s="28" customFormat="true" ht="22.8" hidden="false" customHeight="true" outlineLevel="0" collapsed="false">
      <c r="A82" s="23"/>
      <c r="B82" s="24"/>
      <c r="C82" s="71" t="s">
        <v>124</v>
      </c>
      <c r="D82" s="23"/>
      <c r="E82" s="23"/>
      <c r="F82" s="23"/>
      <c r="G82" s="23"/>
      <c r="H82" s="23"/>
      <c r="I82" s="23"/>
      <c r="J82" s="142" t="n">
        <f aca="false">BK82</f>
        <v>0</v>
      </c>
      <c r="K82" s="23"/>
      <c r="L82" s="24"/>
      <c r="M82" s="66"/>
      <c r="N82" s="54"/>
      <c r="O82" s="67"/>
      <c r="P82" s="143" t="n">
        <f aca="false">P83</f>
        <v>0</v>
      </c>
      <c r="Q82" s="67"/>
      <c r="R82" s="143" t="n">
        <f aca="false">R83</f>
        <v>0</v>
      </c>
      <c r="S82" s="67"/>
      <c r="T82" s="144" t="n">
        <f aca="false">T83</f>
        <v>0</v>
      </c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T82" s="4" t="s">
        <v>70</v>
      </c>
      <c r="AU82" s="4" t="s">
        <v>98</v>
      </c>
      <c r="BK82" s="145" t="n">
        <f aca="false">BK83</f>
        <v>0</v>
      </c>
    </row>
    <row r="83" s="146" customFormat="true" ht="25.9" hidden="false" customHeight="true" outlineLevel="0" collapsed="false">
      <c r="B83" s="147"/>
      <c r="D83" s="148" t="s">
        <v>70</v>
      </c>
      <c r="E83" s="149" t="s">
        <v>674</v>
      </c>
      <c r="F83" s="149" t="s">
        <v>675</v>
      </c>
      <c r="I83" s="150"/>
      <c r="J83" s="151" t="n">
        <f aca="false">BK83</f>
        <v>0</v>
      </c>
      <c r="L83" s="147"/>
      <c r="M83" s="152"/>
      <c r="N83" s="153"/>
      <c r="O83" s="153"/>
      <c r="P83" s="154" t="n">
        <f aca="false">P84+P91</f>
        <v>0</v>
      </c>
      <c r="Q83" s="153"/>
      <c r="R83" s="154" t="n">
        <f aca="false">R84+R91</f>
        <v>0</v>
      </c>
      <c r="S83" s="153"/>
      <c r="T83" s="155" t="n">
        <f aca="false">T84+T91</f>
        <v>0</v>
      </c>
      <c r="AR83" s="148" t="s">
        <v>159</v>
      </c>
      <c r="AT83" s="156" t="s">
        <v>70</v>
      </c>
      <c r="AU83" s="156" t="s">
        <v>71</v>
      </c>
      <c r="AY83" s="148" t="s">
        <v>127</v>
      </c>
      <c r="BK83" s="157" t="n">
        <f aca="false">BK84+BK91</f>
        <v>0</v>
      </c>
    </row>
    <row r="84" s="146" customFormat="true" ht="22.8" hidden="false" customHeight="true" outlineLevel="0" collapsed="false">
      <c r="B84" s="147"/>
      <c r="D84" s="148" t="s">
        <v>70</v>
      </c>
      <c r="E84" s="158" t="s">
        <v>979</v>
      </c>
      <c r="F84" s="158" t="s">
        <v>980</v>
      </c>
      <c r="I84" s="150"/>
      <c r="J84" s="159" t="n">
        <f aca="false">BK84</f>
        <v>0</v>
      </c>
      <c r="L84" s="147"/>
      <c r="M84" s="152"/>
      <c r="N84" s="153"/>
      <c r="O84" s="153"/>
      <c r="P84" s="154" t="n">
        <f aca="false">SUM(P85:P90)</f>
        <v>0</v>
      </c>
      <c r="Q84" s="153"/>
      <c r="R84" s="154" t="n">
        <f aca="false">SUM(R85:R90)</f>
        <v>0</v>
      </c>
      <c r="S84" s="153"/>
      <c r="T84" s="155" t="n">
        <f aca="false">SUM(T85:T90)</f>
        <v>0</v>
      </c>
      <c r="AR84" s="148" t="s">
        <v>159</v>
      </c>
      <c r="AT84" s="156" t="s">
        <v>70</v>
      </c>
      <c r="AU84" s="156" t="s">
        <v>79</v>
      </c>
      <c r="AY84" s="148" t="s">
        <v>127</v>
      </c>
      <c r="BK84" s="157" t="n">
        <f aca="false">SUM(BK85:BK90)</f>
        <v>0</v>
      </c>
    </row>
    <row r="85" s="28" customFormat="true" ht="16.5" hidden="false" customHeight="true" outlineLevel="0" collapsed="false">
      <c r="A85" s="23"/>
      <c r="B85" s="160"/>
      <c r="C85" s="161" t="s">
        <v>79</v>
      </c>
      <c r="D85" s="161" t="s">
        <v>129</v>
      </c>
      <c r="E85" s="162" t="s">
        <v>981</v>
      </c>
      <c r="F85" s="163" t="s">
        <v>982</v>
      </c>
      <c r="G85" s="164" t="s">
        <v>983</v>
      </c>
      <c r="H85" s="165" t="n">
        <v>1</v>
      </c>
      <c r="I85" s="166"/>
      <c r="J85" s="167" t="n">
        <f aca="false">ROUND(I85*H85,2)</f>
        <v>0</v>
      </c>
      <c r="K85" s="163" t="s">
        <v>133</v>
      </c>
      <c r="L85" s="24"/>
      <c r="M85" s="168"/>
      <c r="N85" s="169" t="s">
        <v>42</v>
      </c>
      <c r="O85" s="56"/>
      <c r="P85" s="170" t="n">
        <f aca="false">O85*H85</f>
        <v>0</v>
      </c>
      <c r="Q85" s="170" t="n">
        <v>0</v>
      </c>
      <c r="R85" s="170" t="n">
        <f aca="false">Q85*H85</f>
        <v>0</v>
      </c>
      <c r="S85" s="170" t="n">
        <v>0</v>
      </c>
      <c r="T85" s="171" t="n">
        <f aca="false">S85*H85</f>
        <v>0</v>
      </c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R85" s="172" t="s">
        <v>681</v>
      </c>
      <c r="AT85" s="172" t="s">
        <v>129</v>
      </c>
      <c r="AU85" s="172" t="s">
        <v>81</v>
      </c>
      <c r="AY85" s="4" t="s">
        <v>127</v>
      </c>
      <c r="BE85" s="173" t="n">
        <f aca="false">IF(N85="základní",J85,0)</f>
        <v>0</v>
      </c>
      <c r="BF85" s="173" t="n">
        <f aca="false">IF(N85="snížená",J85,0)</f>
        <v>0</v>
      </c>
      <c r="BG85" s="173" t="n">
        <f aca="false">IF(N85="zákl. přenesená",J85,0)</f>
        <v>0</v>
      </c>
      <c r="BH85" s="173" t="n">
        <f aca="false">IF(N85="sníž. přenesená",J85,0)</f>
        <v>0</v>
      </c>
      <c r="BI85" s="173" t="n">
        <f aca="false">IF(N85="nulová",J85,0)</f>
        <v>0</v>
      </c>
      <c r="BJ85" s="4" t="s">
        <v>79</v>
      </c>
      <c r="BK85" s="173" t="n">
        <f aca="false">ROUND(I85*H85,2)</f>
        <v>0</v>
      </c>
      <c r="BL85" s="4" t="s">
        <v>681</v>
      </c>
      <c r="BM85" s="172" t="s">
        <v>984</v>
      </c>
    </row>
    <row r="86" s="28" customFormat="true" ht="12.8" hidden="false" customHeight="false" outlineLevel="0" collapsed="false">
      <c r="A86" s="23"/>
      <c r="B86" s="24"/>
      <c r="C86" s="23"/>
      <c r="D86" s="174" t="s">
        <v>136</v>
      </c>
      <c r="E86" s="23"/>
      <c r="F86" s="175" t="s">
        <v>982</v>
      </c>
      <c r="G86" s="23"/>
      <c r="H86" s="23"/>
      <c r="I86" s="176"/>
      <c r="J86" s="23"/>
      <c r="K86" s="23"/>
      <c r="L86" s="24"/>
      <c r="M86" s="177"/>
      <c r="N86" s="178"/>
      <c r="O86" s="56"/>
      <c r="P86" s="56"/>
      <c r="Q86" s="56"/>
      <c r="R86" s="56"/>
      <c r="S86" s="56"/>
      <c r="T86" s="57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T86" s="4" t="s">
        <v>136</v>
      </c>
      <c r="AU86" s="4" t="s">
        <v>81</v>
      </c>
    </row>
    <row r="87" s="28" customFormat="true" ht="12.8" hidden="false" customHeight="false" outlineLevel="0" collapsed="false">
      <c r="A87" s="23"/>
      <c r="B87" s="24"/>
      <c r="C87" s="23"/>
      <c r="D87" s="174" t="s">
        <v>138</v>
      </c>
      <c r="E87" s="23"/>
      <c r="F87" s="179" t="s">
        <v>985</v>
      </c>
      <c r="G87" s="23"/>
      <c r="H87" s="23"/>
      <c r="I87" s="176"/>
      <c r="J87" s="23"/>
      <c r="K87" s="23"/>
      <c r="L87" s="24"/>
      <c r="M87" s="177"/>
      <c r="N87" s="178"/>
      <c r="O87" s="56"/>
      <c r="P87" s="56"/>
      <c r="Q87" s="56"/>
      <c r="R87" s="56"/>
      <c r="S87" s="56"/>
      <c r="T87" s="57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T87" s="4" t="s">
        <v>138</v>
      </c>
      <c r="AU87" s="4" t="s">
        <v>81</v>
      </c>
    </row>
    <row r="88" s="28" customFormat="true" ht="16.5" hidden="false" customHeight="true" outlineLevel="0" collapsed="false">
      <c r="A88" s="23"/>
      <c r="B88" s="160"/>
      <c r="C88" s="161" t="s">
        <v>81</v>
      </c>
      <c r="D88" s="161" t="s">
        <v>129</v>
      </c>
      <c r="E88" s="162" t="s">
        <v>986</v>
      </c>
      <c r="F88" s="163" t="s">
        <v>987</v>
      </c>
      <c r="G88" s="164" t="s">
        <v>983</v>
      </c>
      <c r="H88" s="165" t="n">
        <v>1</v>
      </c>
      <c r="I88" s="166"/>
      <c r="J88" s="167" t="n">
        <f aca="false">ROUND(I88*H88,2)</f>
        <v>0</v>
      </c>
      <c r="K88" s="163" t="s">
        <v>133</v>
      </c>
      <c r="L88" s="24"/>
      <c r="M88" s="168"/>
      <c r="N88" s="169" t="s">
        <v>42</v>
      </c>
      <c r="O88" s="56"/>
      <c r="P88" s="170" t="n">
        <f aca="false">O88*H88</f>
        <v>0</v>
      </c>
      <c r="Q88" s="170" t="n">
        <v>0</v>
      </c>
      <c r="R88" s="170" t="n">
        <f aca="false">Q88*H88</f>
        <v>0</v>
      </c>
      <c r="S88" s="170" t="n">
        <v>0</v>
      </c>
      <c r="T88" s="171" t="n">
        <f aca="false">S88*H88</f>
        <v>0</v>
      </c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R88" s="172" t="s">
        <v>681</v>
      </c>
      <c r="AT88" s="172" t="s">
        <v>129</v>
      </c>
      <c r="AU88" s="172" t="s">
        <v>81</v>
      </c>
      <c r="AY88" s="4" t="s">
        <v>127</v>
      </c>
      <c r="BE88" s="173" t="n">
        <f aca="false">IF(N88="základní",J88,0)</f>
        <v>0</v>
      </c>
      <c r="BF88" s="173" t="n">
        <f aca="false">IF(N88="snížená",J88,0)</f>
        <v>0</v>
      </c>
      <c r="BG88" s="173" t="n">
        <f aca="false">IF(N88="zákl. přenesená",J88,0)</f>
        <v>0</v>
      </c>
      <c r="BH88" s="173" t="n">
        <f aca="false">IF(N88="sníž. přenesená",J88,0)</f>
        <v>0</v>
      </c>
      <c r="BI88" s="173" t="n">
        <f aca="false">IF(N88="nulová",J88,0)</f>
        <v>0</v>
      </c>
      <c r="BJ88" s="4" t="s">
        <v>79</v>
      </c>
      <c r="BK88" s="173" t="n">
        <f aca="false">ROUND(I88*H88,2)</f>
        <v>0</v>
      </c>
      <c r="BL88" s="4" t="s">
        <v>681</v>
      </c>
      <c r="BM88" s="172" t="s">
        <v>988</v>
      </c>
    </row>
    <row r="89" s="28" customFormat="true" ht="12.8" hidden="false" customHeight="false" outlineLevel="0" collapsed="false">
      <c r="A89" s="23"/>
      <c r="B89" s="24"/>
      <c r="C89" s="23"/>
      <c r="D89" s="174" t="s">
        <v>136</v>
      </c>
      <c r="E89" s="23"/>
      <c r="F89" s="175" t="s">
        <v>987</v>
      </c>
      <c r="G89" s="23"/>
      <c r="H89" s="23"/>
      <c r="I89" s="176"/>
      <c r="J89" s="23"/>
      <c r="K89" s="23"/>
      <c r="L89" s="24"/>
      <c r="M89" s="177"/>
      <c r="N89" s="178"/>
      <c r="O89" s="56"/>
      <c r="P89" s="56"/>
      <c r="Q89" s="56"/>
      <c r="R89" s="56"/>
      <c r="S89" s="56"/>
      <c r="T89" s="57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T89" s="4" t="s">
        <v>136</v>
      </c>
      <c r="AU89" s="4" t="s">
        <v>81</v>
      </c>
    </row>
    <row r="90" s="28" customFormat="true" ht="12.8" hidden="false" customHeight="false" outlineLevel="0" collapsed="false">
      <c r="A90" s="23"/>
      <c r="B90" s="24"/>
      <c r="C90" s="23"/>
      <c r="D90" s="174" t="s">
        <v>138</v>
      </c>
      <c r="E90" s="23"/>
      <c r="F90" s="179" t="s">
        <v>989</v>
      </c>
      <c r="G90" s="23"/>
      <c r="H90" s="23"/>
      <c r="I90" s="176"/>
      <c r="J90" s="23"/>
      <c r="K90" s="23"/>
      <c r="L90" s="24"/>
      <c r="M90" s="177"/>
      <c r="N90" s="178"/>
      <c r="O90" s="56"/>
      <c r="P90" s="56"/>
      <c r="Q90" s="56"/>
      <c r="R90" s="56"/>
      <c r="S90" s="56"/>
      <c r="T90" s="57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T90" s="4" t="s">
        <v>138</v>
      </c>
      <c r="AU90" s="4" t="s">
        <v>81</v>
      </c>
    </row>
    <row r="91" s="146" customFormat="true" ht="22.8" hidden="false" customHeight="true" outlineLevel="0" collapsed="false">
      <c r="B91" s="147"/>
      <c r="D91" s="148" t="s">
        <v>70</v>
      </c>
      <c r="E91" s="158" t="s">
        <v>990</v>
      </c>
      <c r="F91" s="158" t="s">
        <v>991</v>
      </c>
      <c r="I91" s="150"/>
      <c r="J91" s="159" t="n">
        <f aca="false">BK91</f>
        <v>0</v>
      </c>
      <c r="L91" s="147"/>
      <c r="M91" s="152"/>
      <c r="N91" s="153"/>
      <c r="O91" s="153"/>
      <c r="P91" s="154" t="n">
        <f aca="false">SUM(P92:P97)</f>
        <v>0</v>
      </c>
      <c r="Q91" s="153"/>
      <c r="R91" s="154" t="n">
        <f aca="false">SUM(R92:R97)</f>
        <v>0</v>
      </c>
      <c r="S91" s="153"/>
      <c r="T91" s="155" t="n">
        <f aca="false">SUM(T92:T97)</f>
        <v>0</v>
      </c>
      <c r="AR91" s="148" t="s">
        <v>159</v>
      </c>
      <c r="AT91" s="156" t="s">
        <v>70</v>
      </c>
      <c r="AU91" s="156" t="s">
        <v>79</v>
      </c>
      <c r="AY91" s="148" t="s">
        <v>127</v>
      </c>
      <c r="BK91" s="157" t="n">
        <f aca="false">SUM(BK92:BK97)</f>
        <v>0</v>
      </c>
    </row>
    <row r="92" s="28" customFormat="true" ht="16.5" hidden="false" customHeight="true" outlineLevel="0" collapsed="false">
      <c r="A92" s="23"/>
      <c r="B92" s="160"/>
      <c r="C92" s="161" t="s">
        <v>149</v>
      </c>
      <c r="D92" s="161" t="s">
        <v>129</v>
      </c>
      <c r="E92" s="162" t="s">
        <v>992</v>
      </c>
      <c r="F92" s="163" t="s">
        <v>991</v>
      </c>
      <c r="G92" s="164" t="s">
        <v>983</v>
      </c>
      <c r="H92" s="165" t="n">
        <v>1</v>
      </c>
      <c r="I92" s="166"/>
      <c r="J92" s="167" t="n">
        <f aca="false">ROUND(I92*H92,2)</f>
        <v>0</v>
      </c>
      <c r="K92" s="163" t="s">
        <v>133</v>
      </c>
      <c r="L92" s="24"/>
      <c r="M92" s="168"/>
      <c r="N92" s="169" t="s">
        <v>42</v>
      </c>
      <c r="O92" s="56"/>
      <c r="P92" s="170" t="n">
        <f aca="false">O92*H92</f>
        <v>0</v>
      </c>
      <c r="Q92" s="170" t="n">
        <v>0</v>
      </c>
      <c r="R92" s="170" t="n">
        <f aca="false">Q92*H92</f>
        <v>0</v>
      </c>
      <c r="S92" s="170" t="n">
        <v>0</v>
      </c>
      <c r="T92" s="171" t="n">
        <f aca="false">S92*H92</f>
        <v>0</v>
      </c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R92" s="172" t="s">
        <v>681</v>
      </c>
      <c r="AT92" s="172" t="s">
        <v>129</v>
      </c>
      <c r="AU92" s="172" t="s">
        <v>81</v>
      </c>
      <c r="AY92" s="4" t="s">
        <v>127</v>
      </c>
      <c r="BE92" s="173" t="n">
        <f aca="false">IF(N92="základní",J92,0)</f>
        <v>0</v>
      </c>
      <c r="BF92" s="173" t="n">
        <f aca="false">IF(N92="snížená",J92,0)</f>
        <v>0</v>
      </c>
      <c r="BG92" s="173" t="n">
        <f aca="false">IF(N92="zákl. přenesená",J92,0)</f>
        <v>0</v>
      </c>
      <c r="BH92" s="173" t="n">
        <f aca="false">IF(N92="sníž. přenesená",J92,0)</f>
        <v>0</v>
      </c>
      <c r="BI92" s="173" t="n">
        <f aca="false">IF(N92="nulová",J92,0)</f>
        <v>0</v>
      </c>
      <c r="BJ92" s="4" t="s">
        <v>79</v>
      </c>
      <c r="BK92" s="173" t="n">
        <f aca="false">ROUND(I92*H92,2)</f>
        <v>0</v>
      </c>
      <c r="BL92" s="4" t="s">
        <v>681</v>
      </c>
      <c r="BM92" s="172" t="s">
        <v>993</v>
      </c>
    </row>
    <row r="93" s="28" customFormat="true" ht="12.8" hidden="false" customHeight="false" outlineLevel="0" collapsed="false">
      <c r="A93" s="23"/>
      <c r="B93" s="24"/>
      <c r="C93" s="23"/>
      <c r="D93" s="174" t="s">
        <v>136</v>
      </c>
      <c r="E93" s="23"/>
      <c r="F93" s="175" t="s">
        <v>991</v>
      </c>
      <c r="G93" s="23"/>
      <c r="H93" s="23"/>
      <c r="I93" s="176"/>
      <c r="J93" s="23"/>
      <c r="K93" s="23"/>
      <c r="L93" s="24"/>
      <c r="M93" s="177"/>
      <c r="N93" s="178"/>
      <c r="O93" s="56"/>
      <c r="P93" s="56"/>
      <c r="Q93" s="56"/>
      <c r="R93" s="56"/>
      <c r="S93" s="56"/>
      <c r="T93" s="57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T93" s="4" t="s">
        <v>136</v>
      </c>
      <c r="AU93" s="4" t="s">
        <v>81</v>
      </c>
    </row>
    <row r="94" s="28" customFormat="true" ht="12.8" hidden="false" customHeight="false" outlineLevel="0" collapsed="false">
      <c r="A94" s="23"/>
      <c r="B94" s="24"/>
      <c r="C94" s="23"/>
      <c r="D94" s="174" t="s">
        <v>138</v>
      </c>
      <c r="E94" s="23"/>
      <c r="F94" s="179" t="s">
        <v>994</v>
      </c>
      <c r="G94" s="23"/>
      <c r="H94" s="23"/>
      <c r="I94" s="176"/>
      <c r="J94" s="23"/>
      <c r="K94" s="23"/>
      <c r="L94" s="24"/>
      <c r="M94" s="177"/>
      <c r="N94" s="178"/>
      <c r="O94" s="56"/>
      <c r="P94" s="56"/>
      <c r="Q94" s="56"/>
      <c r="R94" s="56"/>
      <c r="S94" s="56"/>
      <c r="T94" s="57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T94" s="4" t="s">
        <v>138</v>
      </c>
      <c r="AU94" s="4" t="s">
        <v>81</v>
      </c>
    </row>
    <row r="95" s="28" customFormat="true" ht="16.5" hidden="false" customHeight="true" outlineLevel="0" collapsed="false">
      <c r="A95" s="23"/>
      <c r="B95" s="160"/>
      <c r="C95" s="161" t="s">
        <v>134</v>
      </c>
      <c r="D95" s="161" t="s">
        <v>129</v>
      </c>
      <c r="E95" s="162" t="s">
        <v>995</v>
      </c>
      <c r="F95" s="163" t="s">
        <v>996</v>
      </c>
      <c r="G95" s="164" t="s">
        <v>983</v>
      </c>
      <c r="H95" s="165" t="n">
        <v>1</v>
      </c>
      <c r="I95" s="166"/>
      <c r="J95" s="167" t="n">
        <f aca="false">ROUND(I95*H95,2)</f>
        <v>0</v>
      </c>
      <c r="K95" s="163" t="s">
        <v>133</v>
      </c>
      <c r="L95" s="24"/>
      <c r="M95" s="168"/>
      <c r="N95" s="169" t="s">
        <v>42</v>
      </c>
      <c r="O95" s="56"/>
      <c r="P95" s="170" t="n">
        <f aca="false">O95*H95</f>
        <v>0</v>
      </c>
      <c r="Q95" s="170" t="n">
        <v>0</v>
      </c>
      <c r="R95" s="170" t="n">
        <f aca="false">Q95*H95</f>
        <v>0</v>
      </c>
      <c r="S95" s="170" t="n">
        <v>0</v>
      </c>
      <c r="T95" s="171" t="n">
        <f aca="false">S95*H95</f>
        <v>0</v>
      </c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R95" s="172" t="s">
        <v>681</v>
      </c>
      <c r="AT95" s="172" t="s">
        <v>129</v>
      </c>
      <c r="AU95" s="172" t="s">
        <v>81</v>
      </c>
      <c r="AY95" s="4" t="s">
        <v>127</v>
      </c>
      <c r="BE95" s="173" t="n">
        <f aca="false">IF(N95="základní",J95,0)</f>
        <v>0</v>
      </c>
      <c r="BF95" s="173" t="n">
        <f aca="false">IF(N95="snížená",J95,0)</f>
        <v>0</v>
      </c>
      <c r="BG95" s="173" t="n">
        <f aca="false">IF(N95="zákl. přenesená",J95,0)</f>
        <v>0</v>
      </c>
      <c r="BH95" s="173" t="n">
        <f aca="false">IF(N95="sníž. přenesená",J95,0)</f>
        <v>0</v>
      </c>
      <c r="BI95" s="173" t="n">
        <f aca="false">IF(N95="nulová",J95,0)</f>
        <v>0</v>
      </c>
      <c r="BJ95" s="4" t="s">
        <v>79</v>
      </c>
      <c r="BK95" s="173" t="n">
        <f aca="false">ROUND(I95*H95,2)</f>
        <v>0</v>
      </c>
      <c r="BL95" s="4" t="s">
        <v>681</v>
      </c>
      <c r="BM95" s="172" t="s">
        <v>997</v>
      </c>
    </row>
    <row r="96" s="28" customFormat="true" ht="12.8" hidden="false" customHeight="false" outlineLevel="0" collapsed="false">
      <c r="A96" s="23"/>
      <c r="B96" s="24"/>
      <c r="C96" s="23"/>
      <c r="D96" s="174" t="s">
        <v>136</v>
      </c>
      <c r="E96" s="23"/>
      <c r="F96" s="175" t="s">
        <v>996</v>
      </c>
      <c r="G96" s="23"/>
      <c r="H96" s="23"/>
      <c r="I96" s="176"/>
      <c r="J96" s="23"/>
      <c r="K96" s="23"/>
      <c r="L96" s="24"/>
      <c r="M96" s="177"/>
      <c r="N96" s="178"/>
      <c r="O96" s="56"/>
      <c r="P96" s="56"/>
      <c r="Q96" s="56"/>
      <c r="R96" s="56"/>
      <c r="S96" s="56"/>
      <c r="T96" s="57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T96" s="4" t="s">
        <v>136</v>
      </c>
      <c r="AU96" s="4" t="s">
        <v>81</v>
      </c>
    </row>
    <row r="97" s="28" customFormat="true" ht="12.8" hidden="false" customHeight="false" outlineLevel="0" collapsed="false">
      <c r="A97" s="23"/>
      <c r="B97" s="24"/>
      <c r="C97" s="23"/>
      <c r="D97" s="174" t="s">
        <v>138</v>
      </c>
      <c r="E97" s="23"/>
      <c r="F97" s="179" t="s">
        <v>998</v>
      </c>
      <c r="G97" s="23"/>
      <c r="H97" s="23"/>
      <c r="I97" s="176"/>
      <c r="J97" s="23"/>
      <c r="K97" s="23"/>
      <c r="L97" s="24"/>
      <c r="M97" s="210"/>
      <c r="N97" s="211"/>
      <c r="O97" s="212"/>
      <c r="P97" s="212"/>
      <c r="Q97" s="212"/>
      <c r="R97" s="212"/>
      <c r="S97" s="212"/>
      <c r="T97" s="21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T97" s="4" t="s">
        <v>138</v>
      </c>
      <c r="AU97" s="4" t="s">
        <v>81</v>
      </c>
    </row>
    <row r="98" s="28" customFormat="true" ht="6.95" hidden="false" customHeight="true" outlineLevel="0" collapsed="false">
      <c r="A98" s="23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4"/>
      <c r="M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</row>
  </sheetData>
  <autoFilter ref="C81:K97"/>
  <mergeCells count="9">
    <mergeCell ref="L2:V2"/>
    <mergeCell ref="E7:H7"/>
    <mergeCell ref="E9:H9"/>
    <mergeCell ref="E18:H18"/>
    <mergeCell ref="E27:H27"/>
    <mergeCell ref="E48:H48"/>
    <mergeCell ref="E50:H50"/>
    <mergeCell ref="E72:H72"/>
    <mergeCell ref="E74:H7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landscape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K218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214" width="8.34"/>
    <col collapsed="false" customWidth="true" hidden="false" outlineLevel="0" max="2" min="2" style="214" width="1.66"/>
    <col collapsed="false" customWidth="true" hidden="false" outlineLevel="0" max="4" min="3" style="214" width="5"/>
    <col collapsed="false" customWidth="true" hidden="false" outlineLevel="0" max="5" min="5" style="214" width="11.66"/>
    <col collapsed="false" customWidth="true" hidden="false" outlineLevel="0" max="6" min="6" style="214" width="9.16"/>
    <col collapsed="false" customWidth="true" hidden="false" outlineLevel="0" max="7" min="7" style="214" width="5"/>
    <col collapsed="false" customWidth="true" hidden="false" outlineLevel="0" max="8" min="8" style="214" width="77.83"/>
    <col collapsed="false" customWidth="true" hidden="false" outlineLevel="0" max="10" min="9" style="214" width="20"/>
    <col collapsed="false" customWidth="true" hidden="false" outlineLevel="0" max="11" min="11" style="214" width="1.66"/>
  </cols>
  <sheetData>
    <row r="1" s="1" customFormat="true" ht="37.5" hidden="false" customHeight="true" outlineLevel="0" collapsed="false"/>
    <row r="2" s="1" customFormat="true" ht="7.5" hidden="false" customHeight="true" outlineLevel="0" collapsed="false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="218" customFormat="true" ht="45" hidden="false" customHeight="true" outlineLevel="0" collapsed="false">
      <c r="B3" s="219"/>
      <c r="C3" s="220" t="s">
        <v>999</v>
      </c>
      <c r="D3" s="220"/>
      <c r="E3" s="220"/>
      <c r="F3" s="220"/>
      <c r="G3" s="220"/>
      <c r="H3" s="220"/>
      <c r="I3" s="220"/>
      <c r="J3" s="220"/>
      <c r="K3" s="221"/>
    </row>
    <row r="4" s="1" customFormat="true" ht="25.5" hidden="false" customHeight="true" outlineLevel="0" collapsed="false">
      <c r="B4" s="222"/>
      <c r="C4" s="223" t="s">
        <v>1000</v>
      </c>
      <c r="D4" s="223"/>
      <c r="E4" s="223"/>
      <c r="F4" s="223"/>
      <c r="G4" s="223"/>
      <c r="H4" s="223"/>
      <c r="I4" s="223"/>
      <c r="J4" s="223"/>
      <c r="K4" s="224"/>
    </row>
    <row r="5" s="1" customFormat="true" ht="5.25" hidden="false" customHeight="true" outlineLevel="0" collapsed="false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true" ht="15" hidden="false" customHeight="true" outlineLevel="0" collapsed="false">
      <c r="B6" s="222"/>
      <c r="C6" s="226" t="s">
        <v>1001</v>
      </c>
      <c r="D6" s="226"/>
      <c r="E6" s="226"/>
      <c r="F6" s="226"/>
      <c r="G6" s="226"/>
      <c r="H6" s="226"/>
      <c r="I6" s="226"/>
      <c r="J6" s="226"/>
      <c r="K6" s="224"/>
    </row>
    <row r="7" s="1" customFormat="true" ht="15" hidden="false" customHeight="true" outlineLevel="0" collapsed="false">
      <c r="B7" s="227"/>
      <c r="C7" s="226" t="s">
        <v>1002</v>
      </c>
      <c r="D7" s="226"/>
      <c r="E7" s="226"/>
      <c r="F7" s="226"/>
      <c r="G7" s="226"/>
      <c r="H7" s="226"/>
      <c r="I7" s="226"/>
      <c r="J7" s="226"/>
      <c r="K7" s="224"/>
    </row>
    <row r="8" s="1" customFormat="true" ht="12.75" hidden="false" customHeight="true" outlineLevel="0" collapsed="false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true" ht="15" hidden="false" customHeight="true" outlineLevel="0" collapsed="false">
      <c r="B9" s="227"/>
      <c r="C9" s="228" t="s">
        <v>1003</v>
      </c>
      <c r="D9" s="228"/>
      <c r="E9" s="228"/>
      <c r="F9" s="228"/>
      <c r="G9" s="228"/>
      <c r="H9" s="228"/>
      <c r="I9" s="228"/>
      <c r="J9" s="228"/>
      <c r="K9" s="224"/>
    </row>
    <row r="10" s="1" customFormat="true" ht="15" hidden="false" customHeight="true" outlineLevel="0" collapsed="false">
      <c r="B10" s="227"/>
      <c r="C10" s="226"/>
      <c r="D10" s="226" t="s">
        <v>1004</v>
      </c>
      <c r="E10" s="226"/>
      <c r="F10" s="226"/>
      <c r="G10" s="226"/>
      <c r="H10" s="226"/>
      <c r="I10" s="226"/>
      <c r="J10" s="226"/>
      <c r="K10" s="224"/>
    </row>
    <row r="11" s="1" customFormat="true" ht="15" hidden="false" customHeight="true" outlineLevel="0" collapsed="false">
      <c r="B11" s="227"/>
      <c r="C11" s="229"/>
      <c r="D11" s="226" t="s">
        <v>1005</v>
      </c>
      <c r="E11" s="226"/>
      <c r="F11" s="226"/>
      <c r="G11" s="226"/>
      <c r="H11" s="226"/>
      <c r="I11" s="226"/>
      <c r="J11" s="226"/>
      <c r="K11" s="224"/>
    </row>
    <row r="12" s="1" customFormat="true" ht="15" hidden="false" customHeight="true" outlineLevel="0" collapsed="false">
      <c r="B12" s="227"/>
      <c r="C12" s="229"/>
      <c r="D12" s="226"/>
      <c r="E12" s="226"/>
      <c r="F12" s="226"/>
      <c r="G12" s="226"/>
      <c r="H12" s="226"/>
      <c r="I12" s="226"/>
      <c r="J12" s="226"/>
      <c r="K12" s="224"/>
    </row>
    <row r="13" s="1" customFormat="true" ht="15" hidden="false" customHeight="true" outlineLevel="0" collapsed="false">
      <c r="B13" s="227"/>
      <c r="C13" s="229"/>
      <c r="D13" s="230" t="s">
        <v>1006</v>
      </c>
      <c r="E13" s="226"/>
      <c r="F13" s="226"/>
      <c r="G13" s="226"/>
      <c r="H13" s="226"/>
      <c r="I13" s="226"/>
      <c r="J13" s="226"/>
      <c r="K13" s="224"/>
    </row>
    <row r="14" s="1" customFormat="true" ht="12.75" hidden="false" customHeight="true" outlineLevel="0" collapsed="false">
      <c r="B14" s="227"/>
      <c r="C14" s="229"/>
      <c r="D14" s="229"/>
      <c r="E14" s="229"/>
      <c r="F14" s="229"/>
      <c r="G14" s="229"/>
      <c r="H14" s="229"/>
      <c r="I14" s="229"/>
      <c r="J14" s="229"/>
      <c r="K14" s="224"/>
    </row>
    <row r="15" s="1" customFormat="true" ht="15" hidden="false" customHeight="true" outlineLevel="0" collapsed="false">
      <c r="B15" s="227"/>
      <c r="C15" s="229"/>
      <c r="D15" s="226" t="s">
        <v>1007</v>
      </c>
      <c r="E15" s="226"/>
      <c r="F15" s="226"/>
      <c r="G15" s="226"/>
      <c r="H15" s="226"/>
      <c r="I15" s="226"/>
      <c r="J15" s="226"/>
      <c r="K15" s="224"/>
    </row>
    <row r="16" s="1" customFormat="true" ht="15" hidden="false" customHeight="true" outlineLevel="0" collapsed="false">
      <c r="B16" s="227"/>
      <c r="C16" s="229"/>
      <c r="D16" s="226" t="s">
        <v>1008</v>
      </c>
      <c r="E16" s="226"/>
      <c r="F16" s="226"/>
      <c r="G16" s="226"/>
      <c r="H16" s="226"/>
      <c r="I16" s="226"/>
      <c r="J16" s="226"/>
      <c r="K16" s="224"/>
    </row>
    <row r="17" s="1" customFormat="true" ht="15" hidden="false" customHeight="true" outlineLevel="0" collapsed="false">
      <c r="B17" s="227"/>
      <c r="C17" s="229"/>
      <c r="D17" s="226" t="s">
        <v>1009</v>
      </c>
      <c r="E17" s="226"/>
      <c r="F17" s="226"/>
      <c r="G17" s="226"/>
      <c r="H17" s="226"/>
      <c r="I17" s="226"/>
      <c r="J17" s="226"/>
      <c r="K17" s="224"/>
    </row>
    <row r="18" s="1" customFormat="true" ht="15" hidden="false" customHeight="true" outlineLevel="0" collapsed="false">
      <c r="B18" s="227"/>
      <c r="C18" s="229"/>
      <c r="D18" s="229"/>
      <c r="E18" s="231" t="s">
        <v>78</v>
      </c>
      <c r="F18" s="226" t="s">
        <v>1010</v>
      </c>
      <c r="G18" s="226"/>
      <c r="H18" s="226"/>
      <c r="I18" s="226"/>
      <c r="J18" s="226"/>
      <c r="K18" s="224"/>
    </row>
    <row r="19" s="1" customFormat="true" ht="15" hidden="false" customHeight="true" outlineLevel="0" collapsed="false">
      <c r="B19" s="227"/>
      <c r="C19" s="229"/>
      <c r="D19" s="229"/>
      <c r="E19" s="231" t="s">
        <v>1011</v>
      </c>
      <c r="F19" s="226" t="s">
        <v>1012</v>
      </c>
      <c r="G19" s="226"/>
      <c r="H19" s="226"/>
      <c r="I19" s="226"/>
      <c r="J19" s="226"/>
      <c r="K19" s="224"/>
    </row>
    <row r="20" s="1" customFormat="true" ht="15" hidden="false" customHeight="true" outlineLevel="0" collapsed="false">
      <c r="B20" s="227"/>
      <c r="C20" s="229"/>
      <c r="D20" s="229"/>
      <c r="E20" s="231" t="s">
        <v>1013</v>
      </c>
      <c r="F20" s="226" t="s">
        <v>1014</v>
      </c>
      <c r="G20" s="226"/>
      <c r="H20" s="226"/>
      <c r="I20" s="226"/>
      <c r="J20" s="226"/>
      <c r="K20" s="224"/>
    </row>
    <row r="21" s="1" customFormat="true" ht="15" hidden="false" customHeight="true" outlineLevel="0" collapsed="false">
      <c r="B21" s="227"/>
      <c r="C21" s="229"/>
      <c r="D21" s="229"/>
      <c r="E21" s="231" t="s">
        <v>88</v>
      </c>
      <c r="F21" s="226" t="s">
        <v>89</v>
      </c>
      <c r="G21" s="226"/>
      <c r="H21" s="226"/>
      <c r="I21" s="226"/>
      <c r="J21" s="226"/>
      <c r="K21" s="224"/>
    </row>
    <row r="22" s="1" customFormat="true" ht="15" hidden="false" customHeight="true" outlineLevel="0" collapsed="false">
      <c r="B22" s="227"/>
      <c r="C22" s="229"/>
      <c r="D22" s="229"/>
      <c r="E22" s="231" t="s">
        <v>1015</v>
      </c>
      <c r="F22" s="226" t="s">
        <v>1016</v>
      </c>
      <c r="G22" s="226"/>
      <c r="H22" s="226"/>
      <c r="I22" s="226"/>
      <c r="J22" s="226"/>
      <c r="K22" s="224"/>
    </row>
    <row r="23" s="1" customFormat="true" ht="15" hidden="false" customHeight="true" outlineLevel="0" collapsed="false">
      <c r="B23" s="227"/>
      <c r="C23" s="229"/>
      <c r="D23" s="229"/>
      <c r="E23" s="231" t="s">
        <v>1017</v>
      </c>
      <c r="F23" s="226" t="s">
        <v>1018</v>
      </c>
      <c r="G23" s="226"/>
      <c r="H23" s="226"/>
      <c r="I23" s="226"/>
      <c r="J23" s="226"/>
      <c r="K23" s="224"/>
    </row>
    <row r="24" s="1" customFormat="true" ht="12.75" hidden="false" customHeight="true" outlineLevel="0" collapsed="false">
      <c r="B24" s="227"/>
      <c r="C24" s="229"/>
      <c r="D24" s="229"/>
      <c r="E24" s="229"/>
      <c r="F24" s="229"/>
      <c r="G24" s="229"/>
      <c r="H24" s="229"/>
      <c r="I24" s="229"/>
      <c r="J24" s="229"/>
      <c r="K24" s="224"/>
    </row>
    <row r="25" s="1" customFormat="true" ht="15" hidden="false" customHeight="true" outlineLevel="0" collapsed="false">
      <c r="B25" s="227"/>
      <c r="C25" s="228" t="s">
        <v>1019</v>
      </c>
      <c r="D25" s="228"/>
      <c r="E25" s="228"/>
      <c r="F25" s="228"/>
      <c r="G25" s="228"/>
      <c r="H25" s="228"/>
      <c r="I25" s="228"/>
      <c r="J25" s="228"/>
      <c r="K25" s="224"/>
    </row>
    <row r="26" s="1" customFormat="true" ht="15" hidden="false" customHeight="true" outlineLevel="0" collapsed="false">
      <c r="B26" s="227"/>
      <c r="C26" s="226" t="s">
        <v>1020</v>
      </c>
      <c r="D26" s="226"/>
      <c r="E26" s="226"/>
      <c r="F26" s="226"/>
      <c r="G26" s="226"/>
      <c r="H26" s="226"/>
      <c r="I26" s="226"/>
      <c r="J26" s="226"/>
      <c r="K26" s="224"/>
    </row>
    <row r="27" s="1" customFormat="true" ht="15" hidden="false" customHeight="true" outlineLevel="0" collapsed="false">
      <c r="B27" s="227"/>
      <c r="C27" s="226"/>
      <c r="D27" s="232" t="s">
        <v>1021</v>
      </c>
      <c r="E27" s="232"/>
      <c r="F27" s="232"/>
      <c r="G27" s="232"/>
      <c r="H27" s="232"/>
      <c r="I27" s="232"/>
      <c r="J27" s="232"/>
      <c r="K27" s="224"/>
    </row>
    <row r="28" s="1" customFormat="true" ht="15" hidden="false" customHeight="true" outlineLevel="0" collapsed="false">
      <c r="B28" s="227"/>
      <c r="C28" s="229"/>
      <c r="D28" s="226" t="s">
        <v>1022</v>
      </c>
      <c r="E28" s="226"/>
      <c r="F28" s="226"/>
      <c r="G28" s="226"/>
      <c r="H28" s="226"/>
      <c r="I28" s="226"/>
      <c r="J28" s="226"/>
      <c r="K28" s="224"/>
    </row>
    <row r="29" s="1" customFormat="true" ht="12.75" hidden="false" customHeight="true" outlineLevel="0" collapsed="false">
      <c r="B29" s="227"/>
      <c r="C29" s="229"/>
      <c r="D29" s="229"/>
      <c r="E29" s="229"/>
      <c r="F29" s="229"/>
      <c r="G29" s="229"/>
      <c r="H29" s="229"/>
      <c r="I29" s="229"/>
      <c r="J29" s="229"/>
      <c r="K29" s="224"/>
    </row>
    <row r="30" s="1" customFormat="true" ht="15" hidden="false" customHeight="true" outlineLevel="0" collapsed="false">
      <c r="B30" s="227"/>
      <c r="C30" s="229"/>
      <c r="D30" s="232" t="s">
        <v>1023</v>
      </c>
      <c r="E30" s="232"/>
      <c r="F30" s="232"/>
      <c r="G30" s="232"/>
      <c r="H30" s="232"/>
      <c r="I30" s="232"/>
      <c r="J30" s="232"/>
      <c r="K30" s="224"/>
    </row>
    <row r="31" s="1" customFormat="true" ht="15" hidden="false" customHeight="true" outlineLevel="0" collapsed="false">
      <c r="B31" s="227"/>
      <c r="C31" s="229"/>
      <c r="D31" s="226" t="s">
        <v>1024</v>
      </c>
      <c r="E31" s="226"/>
      <c r="F31" s="226"/>
      <c r="G31" s="226"/>
      <c r="H31" s="226"/>
      <c r="I31" s="226"/>
      <c r="J31" s="226"/>
      <c r="K31" s="224"/>
    </row>
    <row r="32" s="1" customFormat="true" ht="12.75" hidden="false" customHeight="true" outlineLevel="0" collapsed="false">
      <c r="B32" s="227"/>
      <c r="C32" s="229"/>
      <c r="D32" s="229"/>
      <c r="E32" s="229"/>
      <c r="F32" s="229"/>
      <c r="G32" s="229"/>
      <c r="H32" s="229"/>
      <c r="I32" s="229"/>
      <c r="J32" s="229"/>
      <c r="K32" s="224"/>
    </row>
    <row r="33" s="1" customFormat="true" ht="15" hidden="false" customHeight="true" outlineLevel="0" collapsed="false">
      <c r="B33" s="227"/>
      <c r="C33" s="229"/>
      <c r="D33" s="232" t="s">
        <v>1025</v>
      </c>
      <c r="E33" s="232"/>
      <c r="F33" s="232"/>
      <c r="G33" s="232"/>
      <c r="H33" s="232"/>
      <c r="I33" s="232"/>
      <c r="J33" s="232"/>
      <c r="K33" s="224"/>
    </row>
    <row r="34" s="1" customFormat="true" ht="15" hidden="false" customHeight="true" outlineLevel="0" collapsed="false">
      <c r="B34" s="227"/>
      <c r="C34" s="229"/>
      <c r="D34" s="226" t="s">
        <v>1026</v>
      </c>
      <c r="E34" s="226"/>
      <c r="F34" s="226"/>
      <c r="G34" s="226"/>
      <c r="H34" s="226"/>
      <c r="I34" s="226"/>
      <c r="J34" s="226"/>
      <c r="K34" s="224"/>
    </row>
    <row r="35" s="1" customFormat="true" ht="15" hidden="false" customHeight="true" outlineLevel="0" collapsed="false">
      <c r="B35" s="227"/>
      <c r="C35" s="229"/>
      <c r="D35" s="226" t="s">
        <v>1027</v>
      </c>
      <c r="E35" s="226"/>
      <c r="F35" s="226"/>
      <c r="G35" s="226"/>
      <c r="H35" s="226"/>
      <c r="I35" s="226"/>
      <c r="J35" s="226"/>
      <c r="K35" s="224"/>
    </row>
    <row r="36" s="1" customFormat="true" ht="15" hidden="false" customHeight="true" outlineLevel="0" collapsed="false">
      <c r="B36" s="227"/>
      <c r="C36" s="229"/>
      <c r="D36" s="226"/>
      <c r="E36" s="230" t="s">
        <v>113</v>
      </c>
      <c r="F36" s="226"/>
      <c r="G36" s="226" t="s">
        <v>1028</v>
      </c>
      <c r="H36" s="226"/>
      <c r="I36" s="226"/>
      <c r="J36" s="226"/>
      <c r="K36" s="224"/>
    </row>
    <row r="37" s="1" customFormat="true" ht="30.75" hidden="false" customHeight="true" outlineLevel="0" collapsed="false">
      <c r="B37" s="227"/>
      <c r="C37" s="229"/>
      <c r="D37" s="226"/>
      <c r="E37" s="230" t="s">
        <v>1029</v>
      </c>
      <c r="F37" s="226"/>
      <c r="G37" s="226" t="s">
        <v>1030</v>
      </c>
      <c r="H37" s="226"/>
      <c r="I37" s="226"/>
      <c r="J37" s="226"/>
      <c r="K37" s="224"/>
    </row>
    <row r="38" s="1" customFormat="true" ht="15" hidden="false" customHeight="true" outlineLevel="0" collapsed="false">
      <c r="B38" s="227"/>
      <c r="C38" s="229"/>
      <c r="D38" s="226"/>
      <c r="E38" s="230" t="s">
        <v>52</v>
      </c>
      <c r="F38" s="226"/>
      <c r="G38" s="226" t="s">
        <v>1031</v>
      </c>
      <c r="H38" s="226"/>
      <c r="I38" s="226"/>
      <c r="J38" s="226"/>
      <c r="K38" s="224"/>
    </row>
    <row r="39" s="1" customFormat="true" ht="15" hidden="false" customHeight="true" outlineLevel="0" collapsed="false">
      <c r="B39" s="227"/>
      <c r="C39" s="229"/>
      <c r="D39" s="226"/>
      <c r="E39" s="230" t="s">
        <v>53</v>
      </c>
      <c r="F39" s="226"/>
      <c r="G39" s="226" t="s">
        <v>1032</v>
      </c>
      <c r="H39" s="226"/>
      <c r="I39" s="226"/>
      <c r="J39" s="226"/>
      <c r="K39" s="224"/>
    </row>
    <row r="40" s="1" customFormat="true" ht="15" hidden="false" customHeight="true" outlineLevel="0" collapsed="false">
      <c r="B40" s="227"/>
      <c r="C40" s="229"/>
      <c r="D40" s="226"/>
      <c r="E40" s="230" t="s">
        <v>114</v>
      </c>
      <c r="F40" s="226"/>
      <c r="G40" s="226" t="s">
        <v>1033</v>
      </c>
      <c r="H40" s="226"/>
      <c r="I40" s="226"/>
      <c r="J40" s="226"/>
      <c r="K40" s="224"/>
    </row>
    <row r="41" s="1" customFormat="true" ht="15" hidden="false" customHeight="true" outlineLevel="0" collapsed="false">
      <c r="B41" s="227"/>
      <c r="C41" s="229"/>
      <c r="D41" s="226"/>
      <c r="E41" s="230" t="s">
        <v>115</v>
      </c>
      <c r="F41" s="226"/>
      <c r="G41" s="226" t="s">
        <v>1034</v>
      </c>
      <c r="H41" s="226"/>
      <c r="I41" s="226"/>
      <c r="J41" s="226"/>
      <c r="K41" s="224"/>
    </row>
    <row r="42" s="1" customFormat="true" ht="15" hidden="false" customHeight="true" outlineLevel="0" collapsed="false">
      <c r="B42" s="227"/>
      <c r="C42" s="229"/>
      <c r="D42" s="226"/>
      <c r="E42" s="230" t="s">
        <v>1035</v>
      </c>
      <c r="F42" s="226"/>
      <c r="G42" s="226" t="s">
        <v>1036</v>
      </c>
      <c r="H42" s="226"/>
      <c r="I42" s="226"/>
      <c r="J42" s="226"/>
      <c r="K42" s="224"/>
    </row>
    <row r="43" s="1" customFormat="true" ht="15" hidden="false" customHeight="true" outlineLevel="0" collapsed="false">
      <c r="B43" s="227"/>
      <c r="C43" s="229"/>
      <c r="D43" s="226"/>
      <c r="E43" s="230"/>
      <c r="F43" s="226"/>
      <c r="G43" s="226" t="s">
        <v>1037</v>
      </c>
      <c r="H43" s="226"/>
      <c r="I43" s="226"/>
      <c r="J43" s="226"/>
      <c r="K43" s="224"/>
    </row>
    <row r="44" s="1" customFormat="true" ht="15" hidden="false" customHeight="true" outlineLevel="0" collapsed="false">
      <c r="B44" s="227"/>
      <c r="C44" s="229"/>
      <c r="D44" s="226"/>
      <c r="E44" s="230" t="s">
        <v>1038</v>
      </c>
      <c r="F44" s="226"/>
      <c r="G44" s="226" t="s">
        <v>1039</v>
      </c>
      <c r="H44" s="226"/>
      <c r="I44" s="226"/>
      <c r="J44" s="226"/>
      <c r="K44" s="224"/>
    </row>
    <row r="45" s="1" customFormat="true" ht="15" hidden="false" customHeight="true" outlineLevel="0" collapsed="false">
      <c r="B45" s="227"/>
      <c r="C45" s="229"/>
      <c r="D45" s="226"/>
      <c r="E45" s="230" t="s">
        <v>117</v>
      </c>
      <c r="F45" s="226"/>
      <c r="G45" s="226" t="s">
        <v>1040</v>
      </c>
      <c r="H45" s="226"/>
      <c r="I45" s="226"/>
      <c r="J45" s="226"/>
      <c r="K45" s="224"/>
    </row>
    <row r="46" s="1" customFormat="true" ht="12.75" hidden="false" customHeight="true" outlineLevel="0" collapsed="false">
      <c r="B46" s="227"/>
      <c r="C46" s="229"/>
      <c r="D46" s="226"/>
      <c r="E46" s="226"/>
      <c r="F46" s="226"/>
      <c r="G46" s="226"/>
      <c r="H46" s="226"/>
      <c r="I46" s="226"/>
      <c r="J46" s="226"/>
      <c r="K46" s="224"/>
    </row>
    <row r="47" s="1" customFormat="true" ht="15" hidden="false" customHeight="true" outlineLevel="0" collapsed="false">
      <c r="B47" s="227"/>
      <c r="C47" s="229"/>
      <c r="D47" s="226" t="s">
        <v>1041</v>
      </c>
      <c r="E47" s="226"/>
      <c r="F47" s="226"/>
      <c r="G47" s="226"/>
      <c r="H47" s="226"/>
      <c r="I47" s="226"/>
      <c r="J47" s="226"/>
      <c r="K47" s="224"/>
    </row>
    <row r="48" s="1" customFormat="true" ht="15" hidden="false" customHeight="true" outlineLevel="0" collapsed="false">
      <c r="B48" s="227"/>
      <c r="C48" s="229"/>
      <c r="D48" s="229"/>
      <c r="E48" s="226" t="s">
        <v>1042</v>
      </c>
      <c r="F48" s="226"/>
      <c r="G48" s="226"/>
      <c r="H48" s="226"/>
      <c r="I48" s="226"/>
      <c r="J48" s="226"/>
      <c r="K48" s="224"/>
    </row>
    <row r="49" s="1" customFormat="true" ht="15" hidden="false" customHeight="true" outlineLevel="0" collapsed="false">
      <c r="B49" s="227"/>
      <c r="C49" s="229"/>
      <c r="D49" s="229"/>
      <c r="E49" s="226" t="s">
        <v>1043</v>
      </c>
      <c r="F49" s="226"/>
      <c r="G49" s="226"/>
      <c r="H49" s="226"/>
      <c r="I49" s="226"/>
      <c r="J49" s="226"/>
      <c r="K49" s="224"/>
    </row>
    <row r="50" s="1" customFormat="true" ht="15" hidden="false" customHeight="true" outlineLevel="0" collapsed="false">
      <c r="B50" s="227"/>
      <c r="C50" s="229"/>
      <c r="D50" s="229"/>
      <c r="E50" s="226" t="s">
        <v>1044</v>
      </c>
      <c r="F50" s="226"/>
      <c r="G50" s="226"/>
      <c r="H50" s="226"/>
      <c r="I50" s="226"/>
      <c r="J50" s="226"/>
      <c r="K50" s="224"/>
    </row>
    <row r="51" s="1" customFormat="true" ht="15" hidden="false" customHeight="true" outlineLevel="0" collapsed="false">
      <c r="B51" s="227"/>
      <c r="C51" s="229"/>
      <c r="D51" s="226" t="s">
        <v>1045</v>
      </c>
      <c r="E51" s="226"/>
      <c r="F51" s="226"/>
      <c r="G51" s="226"/>
      <c r="H51" s="226"/>
      <c r="I51" s="226"/>
      <c r="J51" s="226"/>
      <c r="K51" s="224"/>
    </row>
    <row r="52" s="1" customFormat="true" ht="25.5" hidden="false" customHeight="true" outlineLevel="0" collapsed="false">
      <c r="B52" s="222"/>
      <c r="C52" s="223" t="s">
        <v>1046</v>
      </c>
      <c r="D52" s="223"/>
      <c r="E52" s="223"/>
      <c r="F52" s="223"/>
      <c r="G52" s="223"/>
      <c r="H52" s="223"/>
      <c r="I52" s="223"/>
      <c r="J52" s="223"/>
      <c r="K52" s="224"/>
    </row>
    <row r="53" s="1" customFormat="true" ht="5.25" hidden="false" customHeight="true" outlineLevel="0" collapsed="false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true" ht="15" hidden="false" customHeight="true" outlineLevel="0" collapsed="false">
      <c r="B54" s="222"/>
      <c r="C54" s="226" t="s">
        <v>1047</v>
      </c>
      <c r="D54" s="226"/>
      <c r="E54" s="226"/>
      <c r="F54" s="226"/>
      <c r="G54" s="226"/>
      <c r="H54" s="226"/>
      <c r="I54" s="226"/>
      <c r="J54" s="226"/>
      <c r="K54" s="224"/>
    </row>
    <row r="55" s="1" customFormat="true" ht="15" hidden="false" customHeight="true" outlineLevel="0" collapsed="false">
      <c r="B55" s="222"/>
      <c r="C55" s="226" t="s">
        <v>1048</v>
      </c>
      <c r="D55" s="226"/>
      <c r="E55" s="226"/>
      <c r="F55" s="226"/>
      <c r="G55" s="226"/>
      <c r="H55" s="226"/>
      <c r="I55" s="226"/>
      <c r="J55" s="226"/>
      <c r="K55" s="224"/>
    </row>
    <row r="56" s="1" customFormat="true" ht="12.75" hidden="false" customHeight="true" outlineLevel="0" collapsed="false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true" ht="15" hidden="false" customHeight="true" outlineLevel="0" collapsed="false">
      <c r="B57" s="222"/>
      <c r="C57" s="226" t="s">
        <v>1049</v>
      </c>
      <c r="D57" s="226"/>
      <c r="E57" s="226"/>
      <c r="F57" s="226"/>
      <c r="G57" s="226"/>
      <c r="H57" s="226"/>
      <c r="I57" s="226"/>
      <c r="J57" s="226"/>
      <c r="K57" s="224"/>
    </row>
    <row r="58" s="1" customFormat="true" ht="15" hidden="false" customHeight="true" outlineLevel="0" collapsed="false">
      <c r="B58" s="222"/>
      <c r="C58" s="229"/>
      <c r="D58" s="226" t="s">
        <v>1050</v>
      </c>
      <c r="E58" s="226"/>
      <c r="F58" s="226"/>
      <c r="G58" s="226"/>
      <c r="H58" s="226"/>
      <c r="I58" s="226"/>
      <c r="J58" s="226"/>
      <c r="K58" s="224"/>
    </row>
    <row r="59" s="1" customFormat="true" ht="15" hidden="false" customHeight="true" outlineLevel="0" collapsed="false">
      <c r="B59" s="222"/>
      <c r="C59" s="229"/>
      <c r="D59" s="226" t="s">
        <v>1051</v>
      </c>
      <c r="E59" s="226"/>
      <c r="F59" s="226"/>
      <c r="G59" s="226"/>
      <c r="H59" s="226"/>
      <c r="I59" s="226"/>
      <c r="J59" s="226"/>
      <c r="K59" s="224"/>
    </row>
    <row r="60" s="1" customFormat="true" ht="15" hidden="false" customHeight="true" outlineLevel="0" collapsed="false">
      <c r="B60" s="222"/>
      <c r="C60" s="229"/>
      <c r="D60" s="226" t="s">
        <v>1052</v>
      </c>
      <c r="E60" s="226"/>
      <c r="F60" s="226"/>
      <c r="G60" s="226"/>
      <c r="H60" s="226"/>
      <c r="I60" s="226"/>
      <c r="J60" s="226"/>
      <c r="K60" s="224"/>
    </row>
    <row r="61" s="1" customFormat="true" ht="15" hidden="false" customHeight="true" outlineLevel="0" collapsed="false">
      <c r="B61" s="222"/>
      <c r="C61" s="229"/>
      <c r="D61" s="226" t="s">
        <v>1053</v>
      </c>
      <c r="E61" s="226"/>
      <c r="F61" s="226"/>
      <c r="G61" s="226"/>
      <c r="H61" s="226"/>
      <c r="I61" s="226"/>
      <c r="J61" s="226"/>
      <c r="K61" s="224"/>
    </row>
    <row r="62" s="1" customFormat="true" ht="15" hidden="false" customHeight="true" outlineLevel="0" collapsed="false">
      <c r="B62" s="222"/>
      <c r="C62" s="229"/>
      <c r="D62" s="233" t="s">
        <v>1054</v>
      </c>
      <c r="E62" s="233"/>
      <c r="F62" s="233"/>
      <c r="G62" s="233"/>
      <c r="H62" s="233"/>
      <c r="I62" s="233"/>
      <c r="J62" s="233"/>
      <c r="K62" s="224"/>
    </row>
    <row r="63" s="1" customFormat="true" ht="15" hidden="false" customHeight="true" outlineLevel="0" collapsed="false">
      <c r="B63" s="222"/>
      <c r="C63" s="229"/>
      <c r="D63" s="226" t="s">
        <v>1055</v>
      </c>
      <c r="E63" s="226"/>
      <c r="F63" s="226"/>
      <c r="G63" s="226"/>
      <c r="H63" s="226"/>
      <c r="I63" s="226"/>
      <c r="J63" s="226"/>
      <c r="K63" s="224"/>
    </row>
    <row r="64" s="1" customFormat="true" ht="12.75" hidden="false" customHeight="true" outlineLevel="0" collapsed="false">
      <c r="B64" s="222"/>
      <c r="C64" s="229"/>
      <c r="D64" s="229"/>
      <c r="E64" s="234"/>
      <c r="F64" s="229"/>
      <c r="G64" s="229"/>
      <c r="H64" s="229"/>
      <c r="I64" s="229"/>
      <c r="J64" s="229"/>
      <c r="K64" s="224"/>
    </row>
    <row r="65" s="1" customFormat="true" ht="15" hidden="false" customHeight="true" outlineLevel="0" collapsed="false">
      <c r="B65" s="222"/>
      <c r="C65" s="229"/>
      <c r="D65" s="226" t="s">
        <v>1056</v>
      </c>
      <c r="E65" s="226"/>
      <c r="F65" s="226"/>
      <c r="G65" s="226"/>
      <c r="H65" s="226"/>
      <c r="I65" s="226"/>
      <c r="J65" s="226"/>
      <c r="K65" s="224"/>
    </row>
    <row r="66" s="1" customFormat="true" ht="15" hidden="false" customHeight="true" outlineLevel="0" collapsed="false">
      <c r="B66" s="222"/>
      <c r="C66" s="229"/>
      <c r="D66" s="233" t="s">
        <v>1057</v>
      </c>
      <c r="E66" s="233"/>
      <c r="F66" s="233"/>
      <c r="G66" s="233"/>
      <c r="H66" s="233"/>
      <c r="I66" s="233"/>
      <c r="J66" s="233"/>
      <c r="K66" s="224"/>
    </row>
    <row r="67" s="1" customFormat="true" ht="15" hidden="false" customHeight="true" outlineLevel="0" collapsed="false">
      <c r="B67" s="222"/>
      <c r="C67" s="229"/>
      <c r="D67" s="226" t="s">
        <v>1058</v>
      </c>
      <c r="E67" s="226"/>
      <c r="F67" s="226"/>
      <c r="G67" s="226"/>
      <c r="H67" s="226"/>
      <c r="I67" s="226"/>
      <c r="J67" s="226"/>
      <c r="K67" s="224"/>
    </row>
    <row r="68" s="1" customFormat="true" ht="15" hidden="false" customHeight="true" outlineLevel="0" collapsed="false">
      <c r="B68" s="222"/>
      <c r="C68" s="229"/>
      <c r="D68" s="226" t="s">
        <v>1059</v>
      </c>
      <c r="E68" s="226"/>
      <c r="F68" s="226"/>
      <c r="G68" s="226"/>
      <c r="H68" s="226"/>
      <c r="I68" s="226"/>
      <c r="J68" s="226"/>
      <c r="K68" s="224"/>
    </row>
    <row r="69" s="1" customFormat="true" ht="15" hidden="false" customHeight="true" outlineLevel="0" collapsed="false">
      <c r="B69" s="222"/>
      <c r="C69" s="229"/>
      <c r="D69" s="226" t="s">
        <v>1060</v>
      </c>
      <c r="E69" s="226"/>
      <c r="F69" s="226"/>
      <c r="G69" s="226"/>
      <c r="H69" s="226"/>
      <c r="I69" s="226"/>
      <c r="J69" s="226"/>
      <c r="K69" s="224"/>
    </row>
    <row r="70" s="1" customFormat="true" ht="15" hidden="false" customHeight="true" outlineLevel="0" collapsed="false">
      <c r="B70" s="222"/>
      <c r="C70" s="229"/>
      <c r="D70" s="226" t="s">
        <v>1061</v>
      </c>
      <c r="E70" s="226"/>
      <c r="F70" s="226"/>
      <c r="G70" s="226"/>
      <c r="H70" s="226"/>
      <c r="I70" s="226"/>
      <c r="J70" s="226"/>
      <c r="K70" s="224"/>
    </row>
    <row r="71" s="1" customFormat="true" ht="12.75" hidden="false" customHeight="true" outlineLevel="0" collapsed="false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true" ht="18.75" hidden="false" customHeight="true" outlineLevel="0" collapsed="false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true" ht="18.75" hidden="false" customHeight="true" outlineLevel="0" collapsed="false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true" ht="7.5" hidden="false" customHeight="true" outlineLevel="0" collapsed="false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true" ht="45" hidden="false" customHeight="true" outlineLevel="0" collapsed="false">
      <c r="B75" s="243"/>
      <c r="C75" s="244" t="s">
        <v>1062</v>
      </c>
      <c r="D75" s="244"/>
      <c r="E75" s="244"/>
      <c r="F75" s="244"/>
      <c r="G75" s="244"/>
      <c r="H75" s="244"/>
      <c r="I75" s="244"/>
      <c r="J75" s="244"/>
      <c r="K75" s="245"/>
    </row>
    <row r="76" s="1" customFormat="true" ht="17.25" hidden="false" customHeight="true" outlineLevel="0" collapsed="false">
      <c r="B76" s="243"/>
      <c r="C76" s="246" t="s">
        <v>1063</v>
      </c>
      <c r="D76" s="246"/>
      <c r="E76" s="246"/>
      <c r="F76" s="246" t="s">
        <v>1064</v>
      </c>
      <c r="G76" s="247"/>
      <c r="H76" s="246" t="s">
        <v>53</v>
      </c>
      <c r="I76" s="246" t="s">
        <v>56</v>
      </c>
      <c r="J76" s="246" t="s">
        <v>1065</v>
      </c>
      <c r="K76" s="245"/>
    </row>
    <row r="77" s="1" customFormat="true" ht="17.25" hidden="false" customHeight="true" outlineLevel="0" collapsed="false">
      <c r="B77" s="243"/>
      <c r="C77" s="248" t="s">
        <v>1066</v>
      </c>
      <c r="D77" s="248"/>
      <c r="E77" s="248"/>
      <c r="F77" s="249" t="s">
        <v>1067</v>
      </c>
      <c r="G77" s="250"/>
      <c r="H77" s="248"/>
      <c r="I77" s="248"/>
      <c r="J77" s="248" t="s">
        <v>1068</v>
      </c>
      <c r="K77" s="245"/>
    </row>
    <row r="78" s="1" customFormat="true" ht="5.25" hidden="false" customHeight="true" outlineLevel="0" collapsed="false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true" ht="15" hidden="false" customHeight="true" outlineLevel="0" collapsed="false">
      <c r="B79" s="243"/>
      <c r="C79" s="230" t="s">
        <v>52</v>
      </c>
      <c r="D79" s="253"/>
      <c r="E79" s="253"/>
      <c r="F79" s="254" t="s">
        <v>1069</v>
      </c>
      <c r="G79" s="255"/>
      <c r="H79" s="230" t="s">
        <v>1070</v>
      </c>
      <c r="I79" s="230" t="s">
        <v>1071</v>
      </c>
      <c r="J79" s="230" t="n">
        <v>20</v>
      </c>
      <c r="K79" s="245"/>
    </row>
    <row r="80" s="1" customFormat="true" ht="15" hidden="false" customHeight="true" outlineLevel="0" collapsed="false">
      <c r="B80" s="243"/>
      <c r="C80" s="230" t="s">
        <v>1072</v>
      </c>
      <c r="D80" s="230"/>
      <c r="E80" s="230"/>
      <c r="F80" s="254" t="s">
        <v>1069</v>
      </c>
      <c r="G80" s="255"/>
      <c r="H80" s="230" t="s">
        <v>1073</v>
      </c>
      <c r="I80" s="230" t="s">
        <v>1071</v>
      </c>
      <c r="J80" s="230" t="n">
        <v>120</v>
      </c>
      <c r="K80" s="245"/>
    </row>
    <row r="81" s="1" customFormat="true" ht="15" hidden="false" customHeight="true" outlineLevel="0" collapsed="false">
      <c r="B81" s="256"/>
      <c r="C81" s="230" t="s">
        <v>1074</v>
      </c>
      <c r="D81" s="230"/>
      <c r="E81" s="230"/>
      <c r="F81" s="254" t="s">
        <v>1075</v>
      </c>
      <c r="G81" s="255"/>
      <c r="H81" s="230" t="s">
        <v>1076</v>
      </c>
      <c r="I81" s="230" t="s">
        <v>1071</v>
      </c>
      <c r="J81" s="230" t="n">
        <v>50</v>
      </c>
      <c r="K81" s="245"/>
    </row>
    <row r="82" s="1" customFormat="true" ht="15" hidden="false" customHeight="true" outlineLevel="0" collapsed="false">
      <c r="B82" s="256"/>
      <c r="C82" s="230" t="s">
        <v>1077</v>
      </c>
      <c r="D82" s="230"/>
      <c r="E82" s="230"/>
      <c r="F82" s="254" t="s">
        <v>1069</v>
      </c>
      <c r="G82" s="255"/>
      <c r="H82" s="230" t="s">
        <v>1078</v>
      </c>
      <c r="I82" s="230" t="s">
        <v>1079</v>
      </c>
      <c r="J82" s="230"/>
      <c r="K82" s="245"/>
    </row>
    <row r="83" s="1" customFormat="true" ht="15" hidden="false" customHeight="true" outlineLevel="0" collapsed="false">
      <c r="B83" s="256"/>
      <c r="C83" s="230" t="s">
        <v>1080</v>
      </c>
      <c r="D83" s="230"/>
      <c r="E83" s="230"/>
      <c r="F83" s="254" t="s">
        <v>1075</v>
      </c>
      <c r="G83" s="230"/>
      <c r="H83" s="230" t="s">
        <v>1081</v>
      </c>
      <c r="I83" s="230" t="s">
        <v>1071</v>
      </c>
      <c r="J83" s="230" t="n">
        <v>15</v>
      </c>
      <c r="K83" s="245"/>
    </row>
    <row r="84" s="1" customFormat="true" ht="15" hidden="false" customHeight="true" outlineLevel="0" collapsed="false">
      <c r="B84" s="256"/>
      <c r="C84" s="230" t="s">
        <v>1082</v>
      </c>
      <c r="D84" s="230"/>
      <c r="E84" s="230"/>
      <c r="F84" s="254" t="s">
        <v>1075</v>
      </c>
      <c r="G84" s="230"/>
      <c r="H84" s="230" t="s">
        <v>1083</v>
      </c>
      <c r="I84" s="230" t="s">
        <v>1071</v>
      </c>
      <c r="J84" s="230" t="n">
        <v>15</v>
      </c>
      <c r="K84" s="245"/>
    </row>
    <row r="85" s="1" customFormat="true" ht="15" hidden="false" customHeight="true" outlineLevel="0" collapsed="false">
      <c r="B85" s="256"/>
      <c r="C85" s="230" t="s">
        <v>1084</v>
      </c>
      <c r="D85" s="230"/>
      <c r="E85" s="230"/>
      <c r="F85" s="254" t="s">
        <v>1075</v>
      </c>
      <c r="G85" s="230"/>
      <c r="H85" s="230" t="s">
        <v>1085</v>
      </c>
      <c r="I85" s="230" t="s">
        <v>1071</v>
      </c>
      <c r="J85" s="230" t="n">
        <v>20</v>
      </c>
      <c r="K85" s="245"/>
    </row>
    <row r="86" s="1" customFormat="true" ht="15" hidden="false" customHeight="true" outlineLevel="0" collapsed="false">
      <c r="B86" s="256"/>
      <c r="C86" s="230" t="s">
        <v>1086</v>
      </c>
      <c r="D86" s="230"/>
      <c r="E86" s="230"/>
      <c r="F86" s="254" t="s">
        <v>1075</v>
      </c>
      <c r="G86" s="230"/>
      <c r="H86" s="230" t="s">
        <v>1087</v>
      </c>
      <c r="I86" s="230" t="s">
        <v>1071</v>
      </c>
      <c r="J86" s="230" t="n">
        <v>20</v>
      </c>
      <c r="K86" s="245"/>
    </row>
    <row r="87" s="1" customFormat="true" ht="15" hidden="false" customHeight="true" outlineLevel="0" collapsed="false">
      <c r="B87" s="256"/>
      <c r="C87" s="230" t="s">
        <v>1088</v>
      </c>
      <c r="D87" s="230"/>
      <c r="E87" s="230"/>
      <c r="F87" s="254" t="s">
        <v>1075</v>
      </c>
      <c r="G87" s="255"/>
      <c r="H87" s="230" t="s">
        <v>1089</v>
      </c>
      <c r="I87" s="230" t="s">
        <v>1071</v>
      </c>
      <c r="J87" s="230" t="n">
        <v>50</v>
      </c>
      <c r="K87" s="245"/>
    </row>
    <row r="88" s="1" customFormat="true" ht="15" hidden="false" customHeight="true" outlineLevel="0" collapsed="false">
      <c r="B88" s="256"/>
      <c r="C88" s="230" t="s">
        <v>1090</v>
      </c>
      <c r="D88" s="230"/>
      <c r="E88" s="230"/>
      <c r="F88" s="254" t="s">
        <v>1075</v>
      </c>
      <c r="G88" s="255"/>
      <c r="H88" s="230" t="s">
        <v>1091</v>
      </c>
      <c r="I88" s="230" t="s">
        <v>1071</v>
      </c>
      <c r="J88" s="230" t="n">
        <v>20</v>
      </c>
      <c r="K88" s="245"/>
    </row>
    <row r="89" s="1" customFormat="true" ht="15" hidden="false" customHeight="true" outlineLevel="0" collapsed="false">
      <c r="B89" s="256"/>
      <c r="C89" s="230" t="s">
        <v>1092</v>
      </c>
      <c r="D89" s="230"/>
      <c r="E89" s="230"/>
      <c r="F89" s="254" t="s">
        <v>1075</v>
      </c>
      <c r="G89" s="255"/>
      <c r="H89" s="230" t="s">
        <v>1093</v>
      </c>
      <c r="I89" s="230" t="s">
        <v>1071</v>
      </c>
      <c r="J89" s="230" t="n">
        <v>20</v>
      </c>
      <c r="K89" s="245"/>
    </row>
    <row r="90" s="1" customFormat="true" ht="15" hidden="false" customHeight="true" outlineLevel="0" collapsed="false">
      <c r="B90" s="256"/>
      <c r="C90" s="230" t="s">
        <v>1094</v>
      </c>
      <c r="D90" s="230"/>
      <c r="E90" s="230"/>
      <c r="F90" s="254" t="s">
        <v>1075</v>
      </c>
      <c r="G90" s="255"/>
      <c r="H90" s="230" t="s">
        <v>1095</v>
      </c>
      <c r="I90" s="230" t="s">
        <v>1071</v>
      </c>
      <c r="J90" s="230" t="n">
        <v>50</v>
      </c>
      <c r="K90" s="245"/>
    </row>
    <row r="91" s="1" customFormat="true" ht="15" hidden="false" customHeight="true" outlineLevel="0" collapsed="false">
      <c r="B91" s="256"/>
      <c r="C91" s="230" t="s">
        <v>1096</v>
      </c>
      <c r="D91" s="230"/>
      <c r="E91" s="230"/>
      <c r="F91" s="254" t="s">
        <v>1075</v>
      </c>
      <c r="G91" s="255"/>
      <c r="H91" s="230" t="s">
        <v>1096</v>
      </c>
      <c r="I91" s="230" t="s">
        <v>1071</v>
      </c>
      <c r="J91" s="230" t="n">
        <v>50</v>
      </c>
      <c r="K91" s="245"/>
    </row>
    <row r="92" s="1" customFormat="true" ht="15" hidden="false" customHeight="true" outlineLevel="0" collapsed="false">
      <c r="B92" s="256"/>
      <c r="C92" s="230" t="s">
        <v>1097</v>
      </c>
      <c r="D92" s="230"/>
      <c r="E92" s="230"/>
      <c r="F92" s="254" t="s">
        <v>1075</v>
      </c>
      <c r="G92" s="255"/>
      <c r="H92" s="230" t="s">
        <v>1098</v>
      </c>
      <c r="I92" s="230" t="s">
        <v>1071</v>
      </c>
      <c r="J92" s="230" t="n">
        <v>255</v>
      </c>
      <c r="K92" s="245"/>
    </row>
    <row r="93" s="1" customFormat="true" ht="15" hidden="false" customHeight="true" outlineLevel="0" collapsed="false">
      <c r="B93" s="256"/>
      <c r="C93" s="230" t="s">
        <v>1099</v>
      </c>
      <c r="D93" s="230"/>
      <c r="E93" s="230"/>
      <c r="F93" s="254" t="s">
        <v>1069</v>
      </c>
      <c r="G93" s="255"/>
      <c r="H93" s="230" t="s">
        <v>1100</v>
      </c>
      <c r="I93" s="230" t="s">
        <v>1101</v>
      </c>
      <c r="J93" s="230"/>
      <c r="K93" s="245"/>
    </row>
    <row r="94" s="1" customFormat="true" ht="15" hidden="false" customHeight="true" outlineLevel="0" collapsed="false">
      <c r="B94" s="256"/>
      <c r="C94" s="230" t="s">
        <v>1102</v>
      </c>
      <c r="D94" s="230"/>
      <c r="E94" s="230"/>
      <c r="F94" s="254" t="s">
        <v>1069</v>
      </c>
      <c r="G94" s="255"/>
      <c r="H94" s="230" t="s">
        <v>1103</v>
      </c>
      <c r="I94" s="230" t="s">
        <v>1104</v>
      </c>
      <c r="J94" s="230"/>
      <c r="K94" s="245"/>
    </row>
    <row r="95" s="1" customFormat="true" ht="15" hidden="false" customHeight="true" outlineLevel="0" collapsed="false">
      <c r="B95" s="256"/>
      <c r="C95" s="230" t="s">
        <v>1105</v>
      </c>
      <c r="D95" s="230"/>
      <c r="E95" s="230"/>
      <c r="F95" s="254" t="s">
        <v>1069</v>
      </c>
      <c r="G95" s="255"/>
      <c r="H95" s="230" t="s">
        <v>1105</v>
      </c>
      <c r="I95" s="230" t="s">
        <v>1104</v>
      </c>
      <c r="J95" s="230"/>
      <c r="K95" s="245"/>
    </row>
    <row r="96" s="1" customFormat="true" ht="15" hidden="false" customHeight="true" outlineLevel="0" collapsed="false">
      <c r="B96" s="256"/>
      <c r="C96" s="230" t="s">
        <v>37</v>
      </c>
      <c r="D96" s="230"/>
      <c r="E96" s="230"/>
      <c r="F96" s="254" t="s">
        <v>1069</v>
      </c>
      <c r="G96" s="255"/>
      <c r="H96" s="230" t="s">
        <v>1106</v>
      </c>
      <c r="I96" s="230" t="s">
        <v>1104</v>
      </c>
      <c r="J96" s="230"/>
      <c r="K96" s="245"/>
    </row>
    <row r="97" s="1" customFormat="true" ht="15" hidden="false" customHeight="true" outlineLevel="0" collapsed="false">
      <c r="B97" s="256"/>
      <c r="C97" s="230" t="s">
        <v>47</v>
      </c>
      <c r="D97" s="230"/>
      <c r="E97" s="230"/>
      <c r="F97" s="254" t="s">
        <v>1069</v>
      </c>
      <c r="G97" s="255"/>
      <c r="H97" s="230" t="s">
        <v>1107</v>
      </c>
      <c r="I97" s="230" t="s">
        <v>1104</v>
      </c>
      <c r="J97" s="230"/>
      <c r="K97" s="245"/>
    </row>
    <row r="98" s="1" customFormat="true" ht="15" hidden="false" customHeight="true" outlineLevel="0" collapsed="false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true" ht="18.75" hidden="false" customHeight="true" outlineLevel="0" collapsed="false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true" ht="18.75" hidden="false" customHeight="true" outlineLevel="0" collapsed="false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true" ht="7.5" hidden="false" customHeight="true" outlineLevel="0" collapsed="false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true" ht="45" hidden="false" customHeight="true" outlineLevel="0" collapsed="false">
      <c r="B102" s="243"/>
      <c r="C102" s="244" t="s">
        <v>1108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true" ht="17.25" hidden="false" customHeight="true" outlineLevel="0" collapsed="false">
      <c r="B103" s="243"/>
      <c r="C103" s="246" t="s">
        <v>1063</v>
      </c>
      <c r="D103" s="246"/>
      <c r="E103" s="246"/>
      <c r="F103" s="246" t="s">
        <v>1064</v>
      </c>
      <c r="G103" s="247"/>
      <c r="H103" s="246" t="s">
        <v>53</v>
      </c>
      <c r="I103" s="246" t="s">
        <v>56</v>
      </c>
      <c r="J103" s="246" t="s">
        <v>1065</v>
      </c>
      <c r="K103" s="245"/>
    </row>
    <row r="104" s="1" customFormat="true" ht="17.25" hidden="false" customHeight="true" outlineLevel="0" collapsed="false">
      <c r="B104" s="243"/>
      <c r="C104" s="248" t="s">
        <v>1066</v>
      </c>
      <c r="D104" s="248"/>
      <c r="E104" s="248"/>
      <c r="F104" s="249" t="s">
        <v>1067</v>
      </c>
      <c r="G104" s="250"/>
      <c r="H104" s="248"/>
      <c r="I104" s="248"/>
      <c r="J104" s="248" t="s">
        <v>1068</v>
      </c>
      <c r="K104" s="245"/>
    </row>
    <row r="105" s="1" customFormat="true" ht="5.25" hidden="false" customHeight="true" outlineLevel="0" collapsed="false">
      <c r="B105" s="243"/>
      <c r="C105" s="246"/>
      <c r="D105" s="246"/>
      <c r="E105" s="246"/>
      <c r="F105" s="246"/>
      <c r="G105" s="262"/>
      <c r="H105" s="246"/>
      <c r="I105" s="246"/>
      <c r="J105" s="246"/>
      <c r="K105" s="245"/>
    </row>
    <row r="106" s="1" customFormat="true" ht="15" hidden="false" customHeight="true" outlineLevel="0" collapsed="false">
      <c r="B106" s="243"/>
      <c r="C106" s="230" t="s">
        <v>52</v>
      </c>
      <c r="D106" s="253"/>
      <c r="E106" s="253"/>
      <c r="F106" s="254" t="s">
        <v>1069</v>
      </c>
      <c r="G106" s="230"/>
      <c r="H106" s="230" t="s">
        <v>1109</v>
      </c>
      <c r="I106" s="230" t="s">
        <v>1071</v>
      </c>
      <c r="J106" s="230" t="n">
        <v>20</v>
      </c>
      <c r="K106" s="245"/>
    </row>
    <row r="107" s="1" customFormat="true" ht="15" hidden="false" customHeight="true" outlineLevel="0" collapsed="false">
      <c r="B107" s="243"/>
      <c r="C107" s="230" t="s">
        <v>1072</v>
      </c>
      <c r="D107" s="230"/>
      <c r="E107" s="230"/>
      <c r="F107" s="254" t="s">
        <v>1069</v>
      </c>
      <c r="G107" s="230"/>
      <c r="H107" s="230" t="s">
        <v>1109</v>
      </c>
      <c r="I107" s="230" t="s">
        <v>1071</v>
      </c>
      <c r="J107" s="230" t="n">
        <v>120</v>
      </c>
      <c r="K107" s="245"/>
    </row>
    <row r="108" s="1" customFormat="true" ht="15" hidden="false" customHeight="true" outlineLevel="0" collapsed="false">
      <c r="B108" s="256"/>
      <c r="C108" s="230" t="s">
        <v>1074</v>
      </c>
      <c r="D108" s="230"/>
      <c r="E108" s="230"/>
      <c r="F108" s="254" t="s">
        <v>1075</v>
      </c>
      <c r="G108" s="230"/>
      <c r="H108" s="230" t="s">
        <v>1109</v>
      </c>
      <c r="I108" s="230" t="s">
        <v>1071</v>
      </c>
      <c r="J108" s="230" t="n">
        <v>50</v>
      </c>
      <c r="K108" s="245"/>
    </row>
    <row r="109" s="1" customFormat="true" ht="15" hidden="false" customHeight="true" outlineLevel="0" collapsed="false">
      <c r="B109" s="256"/>
      <c r="C109" s="230" t="s">
        <v>1077</v>
      </c>
      <c r="D109" s="230"/>
      <c r="E109" s="230"/>
      <c r="F109" s="254" t="s">
        <v>1069</v>
      </c>
      <c r="G109" s="230"/>
      <c r="H109" s="230" t="s">
        <v>1109</v>
      </c>
      <c r="I109" s="230" t="s">
        <v>1079</v>
      </c>
      <c r="J109" s="230"/>
      <c r="K109" s="245"/>
    </row>
    <row r="110" s="1" customFormat="true" ht="15" hidden="false" customHeight="true" outlineLevel="0" collapsed="false">
      <c r="B110" s="256"/>
      <c r="C110" s="230" t="s">
        <v>1088</v>
      </c>
      <c r="D110" s="230"/>
      <c r="E110" s="230"/>
      <c r="F110" s="254" t="s">
        <v>1075</v>
      </c>
      <c r="G110" s="230"/>
      <c r="H110" s="230" t="s">
        <v>1109</v>
      </c>
      <c r="I110" s="230" t="s">
        <v>1071</v>
      </c>
      <c r="J110" s="230" t="n">
        <v>50</v>
      </c>
      <c r="K110" s="245"/>
    </row>
    <row r="111" s="1" customFormat="true" ht="15" hidden="false" customHeight="true" outlineLevel="0" collapsed="false">
      <c r="B111" s="256"/>
      <c r="C111" s="230" t="s">
        <v>1096</v>
      </c>
      <c r="D111" s="230"/>
      <c r="E111" s="230"/>
      <c r="F111" s="254" t="s">
        <v>1075</v>
      </c>
      <c r="G111" s="230"/>
      <c r="H111" s="230" t="s">
        <v>1109</v>
      </c>
      <c r="I111" s="230" t="s">
        <v>1071</v>
      </c>
      <c r="J111" s="230" t="n">
        <v>50</v>
      </c>
      <c r="K111" s="245"/>
    </row>
    <row r="112" s="1" customFormat="true" ht="15" hidden="false" customHeight="true" outlineLevel="0" collapsed="false">
      <c r="B112" s="256"/>
      <c r="C112" s="230" t="s">
        <v>1094</v>
      </c>
      <c r="D112" s="230"/>
      <c r="E112" s="230"/>
      <c r="F112" s="254" t="s">
        <v>1075</v>
      </c>
      <c r="G112" s="230"/>
      <c r="H112" s="230" t="s">
        <v>1109</v>
      </c>
      <c r="I112" s="230" t="s">
        <v>1071</v>
      </c>
      <c r="J112" s="230" t="n">
        <v>50</v>
      </c>
      <c r="K112" s="245"/>
    </row>
    <row r="113" s="1" customFormat="true" ht="15" hidden="false" customHeight="true" outlineLevel="0" collapsed="false">
      <c r="B113" s="256"/>
      <c r="C113" s="230" t="s">
        <v>52</v>
      </c>
      <c r="D113" s="230"/>
      <c r="E113" s="230"/>
      <c r="F113" s="254" t="s">
        <v>1069</v>
      </c>
      <c r="G113" s="230"/>
      <c r="H113" s="230" t="s">
        <v>1110</v>
      </c>
      <c r="I113" s="230" t="s">
        <v>1071</v>
      </c>
      <c r="J113" s="230" t="n">
        <v>20</v>
      </c>
      <c r="K113" s="245"/>
    </row>
    <row r="114" s="1" customFormat="true" ht="15" hidden="false" customHeight="true" outlineLevel="0" collapsed="false">
      <c r="B114" s="256"/>
      <c r="C114" s="230" t="s">
        <v>1111</v>
      </c>
      <c r="D114" s="230"/>
      <c r="E114" s="230"/>
      <c r="F114" s="254" t="s">
        <v>1069</v>
      </c>
      <c r="G114" s="230"/>
      <c r="H114" s="230" t="s">
        <v>1112</v>
      </c>
      <c r="I114" s="230" t="s">
        <v>1071</v>
      </c>
      <c r="J114" s="230" t="n">
        <v>120</v>
      </c>
      <c r="K114" s="245"/>
    </row>
    <row r="115" s="1" customFormat="true" ht="15" hidden="false" customHeight="true" outlineLevel="0" collapsed="false">
      <c r="B115" s="256"/>
      <c r="C115" s="230" t="s">
        <v>37</v>
      </c>
      <c r="D115" s="230"/>
      <c r="E115" s="230"/>
      <c r="F115" s="254" t="s">
        <v>1069</v>
      </c>
      <c r="G115" s="230"/>
      <c r="H115" s="230" t="s">
        <v>1113</v>
      </c>
      <c r="I115" s="230" t="s">
        <v>1104</v>
      </c>
      <c r="J115" s="230"/>
      <c r="K115" s="245"/>
    </row>
    <row r="116" s="1" customFormat="true" ht="15" hidden="false" customHeight="true" outlineLevel="0" collapsed="false">
      <c r="B116" s="256"/>
      <c r="C116" s="230" t="s">
        <v>47</v>
      </c>
      <c r="D116" s="230"/>
      <c r="E116" s="230"/>
      <c r="F116" s="254" t="s">
        <v>1069</v>
      </c>
      <c r="G116" s="230"/>
      <c r="H116" s="230" t="s">
        <v>1114</v>
      </c>
      <c r="I116" s="230" t="s">
        <v>1104</v>
      </c>
      <c r="J116" s="230"/>
      <c r="K116" s="245"/>
    </row>
    <row r="117" s="1" customFormat="true" ht="15" hidden="false" customHeight="true" outlineLevel="0" collapsed="false">
      <c r="B117" s="256"/>
      <c r="C117" s="230" t="s">
        <v>56</v>
      </c>
      <c r="D117" s="230"/>
      <c r="E117" s="230"/>
      <c r="F117" s="254" t="s">
        <v>1069</v>
      </c>
      <c r="G117" s="230"/>
      <c r="H117" s="230" t="s">
        <v>1115</v>
      </c>
      <c r="I117" s="230" t="s">
        <v>1116</v>
      </c>
      <c r="J117" s="230"/>
      <c r="K117" s="245"/>
    </row>
    <row r="118" s="1" customFormat="true" ht="15" hidden="false" customHeight="true" outlineLevel="0" collapsed="false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true" ht="18.75" hidden="false" customHeight="true" outlineLevel="0" collapsed="false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true" ht="18.75" hidden="false" customHeight="true" outlineLevel="0" collapsed="false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true" ht="7.5" hidden="false" customHeight="true" outlineLevel="0" collapsed="false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true" ht="45" hidden="false" customHeight="true" outlineLevel="0" collapsed="false">
      <c r="B122" s="270"/>
      <c r="C122" s="220" t="s">
        <v>1117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true" ht="17.25" hidden="false" customHeight="true" outlineLevel="0" collapsed="false">
      <c r="B123" s="272"/>
      <c r="C123" s="246" t="s">
        <v>1063</v>
      </c>
      <c r="D123" s="246"/>
      <c r="E123" s="246"/>
      <c r="F123" s="246" t="s">
        <v>1064</v>
      </c>
      <c r="G123" s="247"/>
      <c r="H123" s="246" t="s">
        <v>53</v>
      </c>
      <c r="I123" s="246" t="s">
        <v>56</v>
      </c>
      <c r="J123" s="246" t="s">
        <v>1065</v>
      </c>
      <c r="K123" s="273"/>
    </row>
    <row r="124" s="1" customFormat="true" ht="17.25" hidden="false" customHeight="true" outlineLevel="0" collapsed="false">
      <c r="B124" s="272"/>
      <c r="C124" s="248" t="s">
        <v>1066</v>
      </c>
      <c r="D124" s="248"/>
      <c r="E124" s="248"/>
      <c r="F124" s="249" t="s">
        <v>1067</v>
      </c>
      <c r="G124" s="250"/>
      <c r="H124" s="248"/>
      <c r="I124" s="248"/>
      <c r="J124" s="248" t="s">
        <v>1068</v>
      </c>
      <c r="K124" s="273"/>
    </row>
    <row r="125" s="1" customFormat="true" ht="5.25" hidden="false" customHeight="true" outlineLevel="0" collapsed="false">
      <c r="B125" s="274"/>
      <c r="C125" s="251"/>
      <c r="D125" s="251"/>
      <c r="E125" s="251"/>
      <c r="F125" s="251"/>
      <c r="G125" s="275"/>
      <c r="H125" s="251"/>
      <c r="I125" s="251"/>
      <c r="J125" s="251"/>
      <c r="K125" s="276"/>
    </row>
    <row r="126" s="1" customFormat="true" ht="15" hidden="false" customHeight="true" outlineLevel="0" collapsed="false">
      <c r="B126" s="274"/>
      <c r="C126" s="230" t="s">
        <v>1072</v>
      </c>
      <c r="D126" s="253"/>
      <c r="E126" s="253"/>
      <c r="F126" s="254" t="s">
        <v>1069</v>
      </c>
      <c r="G126" s="230"/>
      <c r="H126" s="230" t="s">
        <v>1109</v>
      </c>
      <c r="I126" s="230" t="s">
        <v>1071</v>
      </c>
      <c r="J126" s="230" t="n">
        <v>120</v>
      </c>
      <c r="K126" s="277"/>
    </row>
    <row r="127" s="1" customFormat="true" ht="15" hidden="false" customHeight="true" outlineLevel="0" collapsed="false">
      <c r="B127" s="274"/>
      <c r="C127" s="230" t="s">
        <v>1118</v>
      </c>
      <c r="D127" s="230"/>
      <c r="E127" s="230"/>
      <c r="F127" s="254" t="s">
        <v>1069</v>
      </c>
      <c r="G127" s="230"/>
      <c r="H127" s="230" t="s">
        <v>1119</v>
      </c>
      <c r="I127" s="230" t="s">
        <v>1071</v>
      </c>
      <c r="J127" s="230" t="s">
        <v>1120</v>
      </c>
      <c r="K127" s="277"/>
    </row>
    <row r="128" s="1" customFormat="true" ht="15" hidden="false" customHeight="true" outlineLevel="0" collapsed="false">
      <c r="B128" s="274"/>
      <c r="C128" s="230" t="s">
        <v>1017</v>
      </c>
      <c r="D128" s="230"/>
      <c r="E128" s="230"/>
      <c r="F128" s="254" t="s">
        <v>1069</v>
      </c>
      <c r="G128" s="230"/>
      <c r="H128" s="230" t="s">
        <v>1121</v>
      </c>
      <c r="I128" s="230" t="s">
        <v>1071</v>
      </c>
      <c r="J128" s="230" t="s">
        <v>1120</v>
      </c>
      <c r="K128" s="277"/>
    </row>
    <row r="129" s="1" customFormat="true" ht="15" hidden="false" customHeight="true" outlineLevel="0" collapsed="false">
      <c r="B129" s="274"/>
      <c r="C129" s="230" t="s">
        <v>1080</v>
      </c>
      <c r="D129" s="230"/>
      <c r="E129" s="230"/>
      <c r="F129" s="254" t="s">
        <v>1075</v>
      </c>
      <c r="G129" s="230"/>
      <c r="H129" s="230" t="s">
        <v>1081</v>
      </c>
      <c r="I129" s="230" t="s">
        <v>1071</v>
      </c>
      <c r="J129" s="230" t="n">
        <v>15</v>
      </c>
      <c r="K129" s="277"/>
    </row>
    <row r="130" s="1" customFormat="true" ht="15" hidden="false" customHeight="true" outlineLevel="0" collapsed="false">
      <c r="B130" s="274"/>
      <c r="C130" s="230" t="s">
        <v>1082</v>
      </c>
      <c r="D130" s="230"/>
      <c r="E130" s="230"/>
      <c r="F130" s="254" t="s">
        <v>1075</v>
      </c>
      <c r="G130" s="230"/>
      <c r="H130" s="230" t="s">
        <v>1083</v>
      </c>
      <c r="I130" s="230" t="s">
        <v>1071</v>
      </c>
      <c r="J130" s="230" t="n">
        <v>15</v>
      </c>
      <c r="K130" s="277"/>
    </row>
    <row r="131" s="1" customFormat="true" ht="15" hidden="false" customHeight="true" outlineLevel="0" collapsed="false">
      <c r="B131" s="274"/>
      <c r="C131" s="230" t="s">
        <v>1084</v>
      </c>
      <c r="D131" s="230"/>
      <c r="E131" s="230"/>
      <c r="F131" s="254" t="s">
        <v>1075</v>
      </c>
      <c r="G131" s="230"/>
      <c r="H131" s="230" t="s">
        <v>1085</v>
      </c>
      <c r="I131" s="230" t="s">
        <v>1071</v>
      </c>
      <c r="J131" s="230" t="n">
        <v>20</v>
      </c>
      <c r="K131" s="277"/>
    </row>
    <row r="132" s="1" customFormat="true" ht="15" hidden="false" customHeight="true" outlineLevel="0" collapsed="false">
      <c r="B132" s="274"/>
      <c r="C132" s="230" t="s">
        <v>1086</v>
      </c>
      <c r="D132" s="230"/>
      <c r="E132" s="230"/>
      <c r="F132" s="254" t="s">
        <v>1075</v>
      </c>
      <c r="G132" s="230"/>
      <c r="H132" s="230" t="s">
        <v>1087</v>
      </c>
      <c r="I132" s="230" t="s">
        <v>1071</v>
      </c>
      <c r="J132" s="230" t="n">
        <v>20</v>
      </c>
      <c r="K132" s="277"/>
    </row>
    <row r="133" s="1" customFormat="true" ht="15" hidden="false" customHeight="true" outlineLevel="0" collapsed="false">
      <c r="B133" s="274"/>
      <c r="C133" s="230" t="s">
        <v>1074</v>
      </c>
      <c r="D133" s="230"/>
      <c r="E133" s="230"/>
      <c r="F133" s="254" t="s">
        <v>1075</v>
      </c>
      <c r="G133" s="230"/>
      <c r="H133" s="230" t="s">
        <v>1109</v>
      </c>
      <c r="I133" s="230" t="s">
        <v>1071</v>
      </c>
      <c r="J133" s="230" t="n">
        <v>50</v>
      </c>
      <c r="K133" s="277"/>
    </row>
    <row r="134" s="1" customFormat="true" ht="15" hidden="false" customHeight="true" outlineLevel="0" collapsed="false">
      <c r="B134" s="274"/>
      <c r="C134" s="230" t="s">
        <v>1088</v>
      </c>
      <c r="D134" s="230"/>
      <c r="E134" s="230"/>
      <c r="F134" s="254" t="s">
        <v>1075</v>
      </c>
      <c r="G134" s="230"/>
      <c r="H134" s="230" t="s">
        <v>1109</v>
      </c>
      <c r="I134" s="230" t="s">
        <v>1071</v>
      </c>
      <c r="J134" s="230" t="n">
        <v>50</v>
      </c>
      <c r="K134" s="277"/>
    </row>
    <row r="135" s="1" customFormat="true" ht="15" hidden="false" customHeight="true" outlineLevel="0" collapsed="false">
      <c r="B135" s="274"/>
      <c r="C135" s="230" t="s">
        <v>1094</v>
      </c>
      <c r="D135" s="230"/>
      <c r="E135" s="230"/>
      <c r="F135" s="254" t="s">
        <v>1075</v>
      </c>
      <c r="G135" s="230"/>
      <c r="H135" s="230" t="s">
        <v>1109</v>
      </c>
      <c r="I135" s="230" t="s">
        <v>1071</v>
      </c>
      <c r="J135" s="230" t="n">
        <v>50</v>
      </c>
      <c r="K135" s="277"/>
    </row>
    <row r="136" s="1" customFormat="true" ht="15" hidden="false" customHeight="true" outlineLevel="0" collapsed="false">
      <c r="B136" s="274"/>
      <c r="C136" s="230" t="s">
        <v>1096</v>
      </c>
      <c r="D136" s="230"/>
      <c r="E136" s="230"/>
      <c r="F136" s="254" t="s">
        <v>1075</v>
      </c>
      <c r="G136" s="230"/>
      <c r="H136" s="230" t="s">
        <v>1109</v>
      </c>
      <c r="I136" s="230" t="s">
        <v>1071</v>
      </c>
      <c r="J136" s="230" t="n">
        <v>50</v>
      </c>
      <c r="K136" s="277"/>
    </row>
    <row r="137" s="1" customFormat="true" ht="15" hidden="false" customHeight="true" outlineLevel="0" collapsed="false">
      <c r="B137" s="274"/>
      <c r="C137" s="230" t="s">
        <v>1097</v>
      </c>
      <c r="D137" s="230"/>
      <c r="E137" s="230"/>
      <c r="F137" s="254" t="s">
        <v>1075</v>
      </c>
      <c r="G137" s="230"/>
      <c r="H137" s="230" t="s">
        <v>1122</v>
      </c>
      <c r="I137" s="230" t="s">
        <v>1071</v>
      </c>
      <c r="J137" s="230" t="n">
        <v>255</v>
      </c>
      <c r="K137" s="277"/>
    </row>
    <row r="138" s="1" customFormat="true" ht="15" hidden="false" customHeight="true" outlineLevel="0" collapsed="false">
      <c r="B138" s="274"/>
      <c r="C138" s="230" t="s">
        <v>1099</v>
      </c>
      <c r="D138" s="230"/>
      <c r="E138" s="230"/>
      <c r="F138" s="254" t="s">
        <v>1069</v>
      </c>
      <c r="G138" s="230"/>
      <c r="H138" s="230" t="s">
        <v>1123</v>
      </c>
      <c r="I138" s="230" t="s">
        <v>1101</v>
      </c>
      <c r="J138" s="230"/>
      <c r="K138" s="277"/>
    </row>
    <row r="139" s="1" customFormat="true" ht="15" hidden="false" customHeight="true" outlineLevel="0" collapsed="false">
      <c r="B139" s="274"/>
      <c r="C139" s="230" t="s">
        <v>1102</v>
      </c>
      <c r="D139" s="230"/>
      <c r="E139" s="230"/>
      <c r="F139" s="254" t="s">
        <v>1069</v>
      </c>
      <c r="G139" s="230"/>
      <c r="H139" s="230" t="s">
        <v>1124</v>
      </c>
      <c r="I139" s="230" t="s">
        <v>1104</v>
      </c>
      <c r="J139" s="230"/>
      <c r="K139" s="277"/>
    </row>
    <row r="140" s="1" customFormat="true" ht="15" hidden="false" customHeight="true" outlineLevel="0" collapsed="false">
      <c r="B140" s="274"/>
      <c r="C140" s="230" t="s">
        <v>1105</v>
      </c>
      <c r="D140" s="230"/>
      <c r="E140" s="230"/>
      <c r="F140" s="254" t="s">
        <v>1069</v>
      </c>
      <c r="G140" s="230"/>
      <c r="H140" s="230" t="s">
        <v>1105</v>
      </c>
      <c r="I140" s="230" t="s">
        <v>1104</v>
      </c>
      <c r="J140" s="230"/>
      <c r="K140" s="277"/>
    </row>
    <row r="141" s="1" customFormat="true" ht="15" hidden="false" customHeight="true" outlineLevel="0" collapsed="false">
      <c r="B141" s="274"/>
      <c r="C141" s="230" t="s">
        <v>37</v>
      </c>
      <c r="D141" s="230"/>
      <c r="E141" s="230"/>
      <c r="F141" s="254" t="s">
        <v>1069</v>
      </c>
      <c r="G141" s="230"/>
      <c r="H141" s="230" t="s">
        <v>1125</v>
      </c>
      <c r="I141" s="230" t="s">
        <v>1104</v>
      </c>
      <c r="J141" s="230"/>
      <c r="K141" s="277"/>
    </row>
    <row r="142" s="1" customFormat="true" ht="15" hidden="false" customHeight="true" outlineLevel="0" collapsed="false">
      <c r="B142" s="274"/>
      <c r="C142" s="230" t="s">
        <v>1126</v>
      </c>
      <c r="D142" s="230"/>
      <c r="E142" s="230"/>
      <c r="F142" s="254" t="s">
        <v>1069</v>
      </c>
      <c r="G142" s="230"/>
      <c r="H142" s="230" t="s">
        <v>1127</v>
      </c>
      <c r="I142" s="230" t="s">
        <v>1104</v>
      </c>
      <c r="J142" s="230"/>
      <c r="K142" s="277"/>
    </row>
    <row r="143" s="1" customFormat="true" ht="15" hidden="false" customHeight="true" outlineLevel="0" collapsed="false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true" ht="18.75" hidden="false" customHeight="true" outlineLevel="0" collapsed="false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true" ht="18.75" hidden="false" customHeight="true" outlineLevel="0" collapsed="false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true" ht="7.5" hidden="false" customHeight="true" outlineLevel="0" collapsed="false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true" ht="45" hidden="false" customHeight="true" outlineLevel="0" collapsed="false">
      <c r="B147" s="243"/>
      <c r="C147" s="244" t="s">
        <v>1128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true" ht="17.25" hidden="false" customHeight="true" outlineLevel="0" collapsed="false">
      <c r="B148" s="243"/>
      <c r="C148" s="246" t="s">
        <v>1063</v>
      </c>
      <c r="D148" s="246"/>
      <c r="E148" s="246"/>
      <c r="F148" s="246" t="s">
        <v>1064</v>
      </c>
      <c r="G148" s="247"/>
      <c r="H148" s="246" t="s">
        <v>53</v>
      </c>
      <c r="I148" s="246" t="s">
        <v>56</v>
      </c>
      <c r="J148" s="246" t="s">
        <v>1065</v>
      </c>
      <c r="K148" s="245"/>
    </row>
    <row r="149" s="1" customFormat="true" ht="17.25" hidden="false" customHeight="true" outlineLevel="0" collapsed="false">
      <c r="B149" s="243"/>
      <c r="C149" s="248" t="s">
        <v>1066</v>
      </c>
      <c r="D149" s="248"/>
      <c r="E149" s="248"/>
      <c r="F149" s="249" t="s">
        <v>1067</v>
      </c>
      <c r="G149" s="250"/>
      <c r="H149" s="248"/>
      <c r="I149" s="248"/>
      <c r="J149" s="248" t="s">
        <v>1068</v>
      </c>
      <c r="K149" s="245"/>
    </row>
    <row r="150" s="1" customFormat="true" ht="5.25" hidden="false" customHeight="true" outlineLevel="0" collapsed="false">
      <c r="B150" s="256"/>
      <c r="C150" s="251"/>
      <c r="D150" s="251"/>
      <c r="E150" s="251"/>
      <c r="F150" s="251"/>
      <c r="G150" s="252"/>
      <c r="H150" s="251"/>
      <c r="I150" s="251"/>
      <c r="J150" s="251"/>
      <c r="K150" s="277"/>
    </row>
    <row r="151" s="1" customFormat="true" ht="15" hidden="false" customHeight="true" outlineLevel="0" collapsed="false">
      <c r="B151" s="256"/>
      <c r="C151" s="281" t="s">
        <v>1072</v>
      </c>
      <c r="D151" s="230"/>
      <c r="E151" s="230"/>
      <c r="F151" s="282" t="s">
        <v>1069</v>
      </c>
      <c r="G151" s="230"/>
      <c r="H151" s="281" t="s">
        <v>1109</v>
      </c>
      <c r="I151" s="281" t="s">
        <v>1071</v>
      </c>
      <c r="J151" s="281" t="n">
        <v>120</v>
      </c>
      <c r="K151" s="277"/>
    </row>
    <row r="152" s="1" customFormat="true" ht="15" hidden="false" customHeight="true" outlineLevel="0" collapsed="false">
      <c r="B152" s="256"/>
      <c r="C152" s="281" t="s">
        <v>1118</v>
      </c>
      <c r="D152" s="230"/>
      <c r="E152" s="230"/>
      <c r="F152" s="282" t="s">
        <v>1069</v>
      </c>
      <c r="G152" s="230"/>
      <c r="H152" s="281" t="s">
        <v>1129</v>
      </c>
      <c r="I152" s="281" t="s">
        <v>1071</v>
      </c>
      <c r="J152" s="281" t="s">
        <v>1120</v>
      </c>
      <c r="K152" s="277"/>
    </row>
    <row r="153" s="1" customFormat="true" ht="15" hidden="false" customHeight="true" outlineLevel="0" collapsed="false">
      <c r="B153" s="256"/>
      <c r="C153" s="281" t="s">
        <v>1017</v>
      </c>
      <c r="D153" s="230"/>
      <c r="E153" s="230"/>
      <c r="F153" s="282" t="s">
        <v>1069</v>
      </c>
      <c r="G153" s="230"/>
      <c r="H153" s="281" t="s">
        <v>1130</v>
      </c>
      <c r="I153" s="281" t="s">
        <v>1071</v>
      </c>
      <c r="J153" s="281" t="s">
        <v>1120</v>
      </c>
      <c r="K153" s="277"/>
    </row>
    <row r="154" s="1" customFormat="true" ht="15" hidden="false" customHeight="true" outlineLevel="0" collapsed="false">
      <c r="B154" s="256"/>
      <c r="C154" s="281" t="s">
        <v>1074</v>
      </c>
      <c r="D154" s="230"/>
      <c r="E154" s="230"/>
      <c r="F154" s="282" t="s">
        <v>1075</v>
      </c>
      <c r="G154" s="230"/>
      <c r="H154" s="281" t="s">
        <v>1109</v>
      </c>
      <c r="I154" s="281" t="s">
        <v>1071</v>
      </c>
      <c r="J154" s="281" t="n">
        <v>50</v>
      </c>
      <c r="K154" s="277"/>
    </row>
    <row r="155" s="1" customFormat="true" ht="15" hidden="false" customHeight="true" outlineLevel="0" collapsed="false">
      <c r="B155" s="256"/>
      <c r="C155" s="281" t="s">
        <v>1077</v>
      </c>
      <c r="D155" s="230"/>
      <c r="E155" s="230"/>
      <c r="F155" s="282" t="s">
        <v>1069</v>
      </c>
      <c r="G155" s="230"/>
      <c r="H155" s="281" t="s">
        <v>1109</v>
      </c>
      <c r="I155" s="281" t="s">
        <v>1079</v>
      </c>
      <c r="J155" s="281"/>
      <c r="K155" s="277"/>
    </row>
    <row r="156" s="1" customFormat="true" ht="15" hidden="false" customHeight="true" outlineLevel="0" collapsed="false">
      <c r="B156" s="256"/>
      <c r="C156" s="281" t="s">
        <v>1088</v>
      </c>
      <c r="D156" s="230"/>
      <c r="E156" s="230"/>
      <c r="F156" s="282" t="s">
        <v>1075</v>
      </c>
      <c r="G156" s="230"/>
      <c r="H156" s="281" t="s">
        <v>1109</v>
      </c>
      <c r="I156" s="281" t="s">
        <v>1071</v>
      </c>
      <c r="J156" s="281" t="n">
        <v>50</v>
      </c>
      <c r="K156" s="277"/>
    </row>
    <row r="157" s="1" customFormat="true" ht="15" hidden="false" customHeight="true" outlineLevel="0" collapsed="false">
      <c r="B157" s="256"/>
      <c r="C157" s="281" t="s">
        <v>1096</v>
      </c>
      <c r="D157" s="230"/>
      <c r="E157" s="230"/>
      <c r="F157" s="282" t="s">
        <v>1075</v>
      </c>
      <c r="G157" s="230"/>
      <c r="H157" s="281" t="s">
        <v>1109</v>
      </c>
      <c r="I157" s="281" t="s">
        <v>1071</v>
      </c>
      <c r="J157" s="281" t="n">
        <v>50</v>
      </c>
      <c r="K157" s="277"/>
    </row>
    <row r="158" s="1" customFormat="true" ht="15" hidden="false" customHeight="true" outlineLevel="0" collapsed="false">
      <c r="B158" s="256"/>
      <c r="C158" s="281" t="s">
        <v>1094</v>
      </c>
      <c r="D158" s="230"/>
      <c r="E158" s="230"/>
      <c r="F158" s="282" t="s">
        <v>1075</v>
      </c>
      <c r="G158" s="230"/>
      <c r="H158" s="281" t="s">
        <v>1109</v>
      </c>
      <c r="I158" s="281" t="s">
        <v>1071</v>
      </c>
      <c r="J158" s="281" t="n">
        <v>50</v>
      </c>
      <c r="K158" s="277"/>
    </row>
    <row r="159" s="1" customFormat="true" ht="15" hidden="false" customHeight="true" outlineLevel="0" collapsed="false">
      <c r="B159" s="256"/>
      <c r="C159" s="281" t="s">
        <v>96</v>
      </c>
      <c r="D159" s="230"/>
      <c r="E159" s="230"/>
      <c r="F159" s="282" t="s">
        <v>1069</v>
      </c>
      <c r="G159" s="230"/>
      <c r="H159" s="281" t="s">
        <v>1131</v>
      </c>
      <c r="I159" s="281" t="s">
        <v>1071</v>
      </c>
      <c r="J159" s="281" t="s">
        <v>1132</v>
      </c>
      <c r="K159" s="277"/>
    </row>
    <row r="160" s="1" customFormat="true" ht="15" hidden="false" customHeight="true" outlineLevel="0" collapsed="false">
      <c r="B160" s="256"/>
      <c r="C160" s="281" t="s">
        <v>1133</v>
      </c>
      <c r="D160" s="230"/>
      <c r="E160" s="230"/>
      <c r="F160" s="282" t="s">
        <v>1069</v>
      </c>
      <c r="G160" s="230"/>
      <c r="H160" s="281" t="s">
        <v>1134</v>
      </c>
      <c r="I160" s="281" t="s">
        <v>1104</v>
      </c>
      <c r="J160" s="281"/>
      <c r="K160" s="277"/>
    </row>
    <row r="161" s="1" customFormat="true" ht="15" hidden="false" customHeight="true" outlineLevel="0" collapsed="false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true" ht="18.75" hidden="false" customHeight="true" outlineLevel="0" collapsed="false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true" ht="18.75" hidden="false" customHeight="true" outlineLevel="0" collapsed="false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true" ht="7.5" hidden="false" customHeight="true" outlineLevel="0" collapsed="false">
      <c r="B164" s="215"/>
      <c r="C164" s="216"/>
      <c r="D164" s="216"/>
      <c r="E164" s="216"/>
      <c r="F164" s="216"/>
      <c r="G164" s="216"/>
      <c r="H164" s="216"/>
      <c r="I164" s="216"/>
      <c r="J164" s="216"/>
      <c r="K164" s="217"/>
    </row>
    <row r="165" s="1" customFormat="true" ht="45" hidden="false" customHeight="true" outlineLevel="0" collapsed="false">
      <c r="B165" s="219"/>
      <c r="C165" s="220" t="s">
        <v>1135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true" ht="17.25" hidden="false" customHeight="true" outlineLevel="0" collapsed="false">
      <c r="B166" s="219"/>
      <c r="C166" s="246" t="s">
        <v>1063</v>
      </c>
      <c r="D166" s="246"/>
      <c r="E166" s="246"/>
      <c r="F166" s="246" t="s">
        <v>1064</v>
      </c>
      <c r="G166" s="286"/>
      <c r="H166" s="287" t="s">
        <v>53</v>
      </c>
      <c r="I166" s="287" t="s">
        <v>56</v>
      </c>
      <c r="J166" s="246" t="s">
        <v>1065</v>
      </c>
      <c r="K166" s="221"/>
    </row>
    <row r="167" s="1" customFormat="true" ht="17.25" hidden="false" customHeight="true" outlineLevel="0" collapsed="false">
      <c r="B167" s="222"/>
      <c r="C167" s="248" t="s">
        <v>1066</v>
      </c>
      <c r="D167" s="248"/>
      <c r="E167" s="248"/>
      <c r="F167" s="249" t="s">
        <v>1067</v>
      </c>
      <c r="G167" s="288"/>
      <c r="H167" s="289"/>
      <c r="I167" s="289"/>
      <c r="J167" s="248" t="s">
        <v>1068</v>
      </c>
      <c r="K167" s="224"/>
    </row>
    <row r="168" s="1" customFormat="true" ht="5.25" hidden="false" customHeight="true" outlineLevel="0" collapsed="false">
      <c r="B168" s="256"/>
      <c r="C168" s="251"/>
      <c r="D168" s="251"/>
      <c r="E168" s="251"/>
      <c r="F168" s="251"/>
      <c r="G168" s="252"/>
      <c r="H168" s="251"/>
      <c r="I168" s="251"/>
      <c r="J168" s="251"/>
      <c r="K168" s="277"/>
    </row>
    <row r="169" s="1" customFormat="true" ht="15" hidden="false" customHeight="true" outlineLevel="0" collapsed="false">
      <c r="B169" s="256"/>
      <c r="C169" s="230" t="s">
        <v>1072</v>
      </c>
      <c r="D169" s="230"/>
      <c r="E169" s="230"/>
      <c r="F169" s="254" t="s">
        <v>1069</v>
      </c>
      <c r="G169" s="230"/>
      <c r="H169" s="230" t="s">
        <v>1109</v>
      </c>
      <c r="I169" s="230" t="s">
        <v>1071</v>
      </c>
      <c r="J169" s="230" t="n">
        <v>120</v>
      </c>
      <c r="K169" s="277"/>
    </row>
    <row r="170" s="1" customFormat="true" ht="15" hidden="false" customHeight="true" outlineLevel="0" collapsed="false">
      <c r="B170" s="256"/>
      <c r="C170" s="230" t="s">
        <v>1118</v>
      </c>
      <c r="D170" s="230"/>
      <c r="E170" s="230"/>
      <c r="F170" s="254" t="s">
        <v>1069</v>
      </c>
      <c r="G170" s="230"/>
      <c r="H170" s="230" t="s">
        <v>1119</v>
      </c>
      <c r="I170" s="230" t="s">
        <v>1071</v>
      </c>
      <c r="J170" s="230" t="s">
        <v>1120</v>
      </c>
      <c r="K170" s="277"/>
    </row>
    <row r="171" s="1" customFormat="true" ht="15" hidden="false" customHeight="true" outlineLevel="0" collapsed="false">
      <c r="B171" s="256"/>
      <c r="C171" s="230" t="s">
        <v>1017</v>
      </c>
      <c r="D171" s="230"/>
      <c r="E171" s="230"/>
      <c r="F171" s="254" t="s">
        <v>1069</v>
      </c>
      <c r="G171" s="230"/>
      <c r="H171" s="230" t="s">
        <v>1136</v>
      </c>
      <c r="I171" s="230" t="s">
        <v>1071</v>
      </c>
      <c r="J171" s="230" t="s">
        <v>1120</v>
      </c>
      <c r="K171" s="277"/>
    </row>
    <row r="172" s="1" customFormat="true" ht="15" hidden="false" customHeight="true" outlineLevel="0" collapsed="false">
      <c r="B172" s="256"/>
      <c r="C172" s="230" t="s">
        <v>1074</v>
      </c>
      <c r="D172" s="230"/>
      <c r="E172" s="230"/>
      <c r="F172" s="254" t="s">
        <v>1075</v>
      </c>
      <c r="G172" s="230"/>
      <c r="H172" s="230" t="s">
        <v>1136</v>
      </c>
      <c r="I172" s="230" t="s">
        <v>1071</v>
      </c>
      <c r="J172" s="230" t="n">
        <v>50</v>
      </c>
      <c r="K172" s="277"/>
    </row>
    <row r="173" s="1" customFormat="true" ht="15" hidden="false" customHeight="true" outlineLevel="0" collapsed="false">
      <c r="B173" s="256"/>
      <c r="C173" s="230" t="s">
        <v>1077</v>
      </c>
      <c r="D173" s="230"/>
      <c r="E173" s="230"/>
      <c r="F173" s="254" t="s">
        <v>1069</v>
      </c>
      <c r="G173" s="230"/>
      <c r="H173" s="230" t="s">
        <v>1136</v>
      </c>
      <c r="I173" s="230" t="s">
        <v>1079</v>
      </c>
      <c r="J173" s="230"/>
      <c r="K173" s="277"/>
    </row>
    <row r="174" s="1" customFormat="true" ht="15" hidden="false" customHeight="true" outlineLevel="0" collapsed="false">
      <c r="B174" s="256"/>
      <c r="C174" s="230" t="s">
        <v>1088</v>
      </c>
      <c r="D174" s="230"/>
      <c r="E174" s="230"/>
      <c r="F174" s="254" t="s">
        <v>1075</v>
      </c>
      <c r="G174" s="230"/>
      <c r="H174" s="230" t="s">
        <v>1136</v>
      </c>
      <c r="I174" s="230" t="s">
        <v>1071</v>
      </c>
      <c r="J174" s="230" t="n">
        <v>50</v>
      </c>
      <c r="K174" s="277"/>
    </row>
    <row r="175" s="1" customFormat="true" ht="15" hidden="false" customHeight="true" outlineLevel="0" collapsed="false">
      <c r="B175" s="256"/>
      <c r="C175" s="230" t="s">
        <v>1096</v>
      </c>
      <c r="D175" s="230"/>
      <c r="E175" s="230"/>
      <c r="F175" s="254" t="s">
        <v>1075</v>
      </c>
      <c r="G175" s="230"/>
      <c r="H175" s="230" t="s">
        <v>1136</v>
      </c>
      <c r="I175" s="230" t="s">
        <v>1071</v>
      </c>
      <c r="J175" s="230" t="n">
        <v>50</v>
      </c>
      <c r="K175" s="277"/>
    </row>
    <row r="176" s="1" customFormat="true" ht="15" hidden="false" customHeight="true" outlineLevel="0" collapsed="false">
      <c r="B176" s="256"/>
      <c r="C176" s="230" t="s">
        <v>1094</v>
      </c>
      <c r="D176" s="230"/>
      <c r="E176" s="230"/>
      <c r="F176" s="254" t="s">
        <v>1075</v>
      </c>
      <c r="G176" s="230"/>
      <c r="H176" s="230" t="s">
        <v>1136</v>
      </c>
      <c r="I176" s="230" t="s">
        <v>1071</v>
      </c>
      <c r="J176" s="230" t="n">
        <v>50</v>
      </c>
      <c r="K176" s="277"/>
    </row>
    <row r="177" s="1" customFormat="true" ht="15" hidden="false" customHeight="true" outlineLevel="0" collapsed="false">
      <c r="B177" s="256"/>
      <c r="C177" s="230" t="s">
        <v>113</v>
      </c>
      <c r="D177" s="230"/>
      <c r="E177" s="230"/>
      <c r="F177" s="254" t="s">
        <v>1069</v>
      </c>
      <c r="G177" s="230"/>
      <c r="H177" s="230" t="s">
        <v>1137</v>
      </c>
      <c r="I177" s="230" t="s">
        <v>1138</v>
      </c>
      <c r="J177" s="230"/>
      <c r="K177" s="277"/>
    </row>
    <row r="178" s="1" customFormat="true" ht="15" hidden="false" customHeight="true" outlineLevel="0" collapsed="false">
      <c r="B178" s="256"/>
      <c r="C178" s="230" t="s">
        <v>56</v>
      </c>
      <c r="D178" s="230"/>
      <c r="E178" s="230"/>
      <c r="F178" s="254" t="s">
        <v>1069</v>
      </c>
      <c r="G178" s="230"/>
      <c r="H178" s="230" t="s">
        <v>1139</v>
      </c>
      <c r="I178" s="230" t="s">
        <v>1140</v>
      </c>
      <c r="J178" s="230" t="n">
        <v>1</v>
      </c>
      <c r="K178" s="277"/>
    </row>
    <row r="179" s="1" customFormat="true" ht="15" hidden="false" customHeight="true" outlineLevel="0" collapsed="false">
      <c r="B179" s="256"/>
      <c r="C179" s="230" t="s">
        <v>52</v>
      </c>
      <c r="D179" s="230"/>
      <c r="E179" s="230"/>
      <c r="F179" s="254" t="s">
        <v>1069</v>
      </c>
      <c r="G179" s="230"/>
      <c r="H179" s="230" t="s">
        <v>1141</v>
      </c>
      <c r="I179" s="230" t="s">
        <v>1071</v>
      </c>
      <c r="J179" s="230" t="n">
        <v>20</v>
      </c>
      <c r="K179" s="277"/>
    </row>
    <row r="180" s="1" customFormat="true" ht="15" hidden="false" customHeight="true" outlineLevel="0" collapsed="false">
      <c r="B180" s="256"/>
      <c r="C180" s="230" t="s">
        <v>53</v>
      </c>
      <c r="D180" s="230"/>
      <c r="E180" s="230"/>
      <c r="F180" s="254" t="s">
        <v>1069</v>
      </c>
      <c r="G180" s="230"/>
      <c r="H180" s="230" t="s">
        <v>1142</v>
      </c>
      <c r="I180" s="230" t="s">
        <v>1071</v>
      </c>
      <c r="J180" s="230" t="n">
        <v>255</v>
      </c>
      <c r="K180" s="277"/>
    </row>
    <row r="181" s="1" customFormat="true" ht="15" hidden="false" customHeight="true" outlineLevel="0" collapsed="false">
      <c r="B181" s="256"/>
      <c r="C181" s="230" t="s">
        <v>114</v>
      </c>
      <c r="D181" s="230"/>
      <c r="E181" s="230"/>
      <c r="F181" s="254" t="s">
        <v>1069</v>
      </c>
      <c r="G181" s="230"/>
      <c r="H181" s="230" t="s">
        <v>1033</v>
      </c>
      <c r="I181" s="230" t="s">
        <v>1071</v>
      </c>
      <c r="J181" s="230" t="n">
        <v>10</v>
      </c>
      <c r="K181" s="277"/>
    </row>
    <row r="182" s="1" customFormat="true" ht="15" hidden="false" customHeight="true" outlineLevel="0" collapsed="false">
      <c r="B182" s="256"/>
      <c r="C182" s="230" t="s">
        <v>115</v>
      </c>
      <c r="D182" s="230"/>
      <c r="E182" s="230"/>
      <c r="F182" s="254" t="s">
        <v>1069</v>
      </c>
      <c r="G182" s="230"/>
      <c r="H182" s="230" t="s">
        <v>1143</v>
      </c>
      <c r="I182" s="230" t="s">
        <v>1104</v>
      </c>
      <c r="J182" s="230"/>
      <c r="K182" s="277"/>
    </row>
    <row r="183" s="1" customFormat="true" ht="15" hidden="false" customHeight="true" outlineLevel="0" collapsed="false">
      <c r="B183" s="256"/>
      <c r="C183" s="230" t="s">
        <v>1144</v>
      </c>
      <c r="D183" s="230"/>
      <c r="E183" s="230"/>
      <c r="F183" s="254" t="s">
        <v>1069</v>
      </c>
      <c r="G183" s="230"/>
      <c r="H183" s="230" t="s">
        <v>1145</v>
      </c>
      <c r="I183" s="230" t="s">
        <v>1104</v>
      </c>
      <c r="J183" s="230"/>
      <c r="K183" s="277"/>
    </row>
    <row r="184" s="1" customFormat="true" ht="15" hidden="false" customHeight="true" outlineLevel="0" collapsed="false">
      <c r="B184" s="256"/>
      <c r="C184" s="230" t="s">
        <v>1133</v>
      </c>
      <c r="D184" s="230"/>
      <c r="E184" s="230"/>
      <c r="F184" s="254" t="s">
        <v>1069</v>
      </c>
      <c r="G184" s="230"/>
      <c r="H184" s="230" t="s">
        <v>1146</v>
      </c>
      <c r="I184" s="230" t="s">
        <v>1104</v>
      </c>
      <c r="J184" s="230"/>
      <c r="K184" s="277"/>
    </row>
    <row r="185" s="1" customFormat="true" ht="15" hidden="false" customHeight="true" outlineLevel="0" collapsed="false">
      <c r="B185" s="256"/>
      <c r="C185" s="230" t="s">
        <v>117</v>
      </c>
      <c r="D185" s="230"/>
      <c r="E185" s="230"/>
      <c r="F185" s="254" t="s">
        <v>1075</v>
      </c>
      <c r="G185" s="230"/>
      <c r="H185" s="230" t="s">
        <v>1147</v>
      </c>
      <c r="I185" s="230" t="s">
        <v>1071</v>
      </c>
      <c r="J185" s="230" t="n">
        <v>50</v>
      </c>
      <c r="K185" s="277"/>
    </row>
    <row r="186" s="1" customFormat="true" ht="15" hidden="false" customHeight="true" outlineLevel="0" collapsed="false">
      <c r="B186" s="256"/>
      <c r="C186" s="230" t="s">
        <v>1148</v>
      </c>
      <c r="D186" s="230"/>
      <c r="E186" s="230"/>
      <c r="F186" s="254" t="s">
        <v>1075</v>
      </c>
      <c r="G186" s="230"/>
      <c r="H186" s="230" t="s">
        <v>1149</v>
      </c>
      <c r="I186" s="230" t="s">
        <v>1150</v>
      </c>
      <c r="J186" s="230"/>
      <c r="K186" s="277"/>
    </row>
    <row r="187" s="1" customFormat="true" ht="15" hidden="false" customHeight="true" outlineLevel="0" collapsed="false">
      <c r="B187" s="256"/>
      <c r="C187" s="230" t="s">
        <v>1151</v>
      </c>
      <c r="D187" s="230"/>
      <c r="E187" s="230"/>
      <c r="F187" s="254" t="s">
        <v>1075</v>
      </c>
      <c r="G187" s="230"/>
      <c r="H187" s="230" t="s">
        <v>1152</v>
      </c>
      <c r="I187" s="230" t="s">
        <v>1150</v>
      </c>
      <c r="J187" s="230"/>
      <c r="K187" s="277"/>
    </row>
    <row r="188" s="1" customFormat="true" ht="15" hidden="false" customHeight="true" outlineLevel="0" collapsed="false">
      <c r="B188" s="256"/>
      <c r="C188" s="230" t="s">
        <v>1153</v>
      </c>
      <c r="D188" s="230"/>
      <c r="E188" s="230"/>
      <c r="F188" s="254" t="s">
        <v>1075</v>
      </c>
      <c r="G188" s="230"/>
      <c r="H188" s="230" t="s">
        <v>1154</v>
      </c>
      <c r="I188" s="230" t="s">
        <v>1150</v>
      </c>
      <c r="J188" s="230"/>
      <c r="K188" s="277"/>
    </row>
    <row r="189" s="1" customFormat="true" ht="15" hidden="false" customHeight="true" outlineLevel="0" collapsed="false">
      <c r="B189" s="256"/>
      <c r="C189" s="290" t="s">
        <v>1155</v>
      </c>
      <c r="D189" s="230"/>
      <c r="E189" s="230"/>
      <c r="F189" s="254" t="s">
        <v>1075</v>
      </c>
      <c r="G189" s="230"/>
      <c r="H189" s="230" t="s">
        <v>1156</v>
      </c>
      <c r="I189" s="230" t="s">
        <v>1157</v>
      </c>
      <c r="J189" s="291" t="s">
        <v>1158</v>
      </c>
      <c r="K189" s="277"/>
    </row>
    <row r="190" s="1" customFormat="true" ht="15" hidden="false" customHeight="true" outlineLevel="0" collapsed="false">
      <c r="B190" s="256"/>
      <c r="C190" s="290" t="s">
        <v>41</v>
      </c>
      <c r="D190" s="230"/>
      <c r="E190" s="230"/>
      <c r="F190" s="254" t="s">
        <v>1069</v>
      </c>
      <c r="G190" s="230"/>
      <c r="H190" s="226" t="s">
        <v>1159</v>
      </c>
      <c r="I190" s="230" t="s">
        <v>1160</v>
      </c>
      <c r="J190" s="230"/>
      <c r="K190" s="277"/>
    </row>
    <row r="191" s="1" customFormat="true" ht="15" hidden="false" customHeight="true" outlineLevel="0" collapsed="false">
      <c r="B191" s="256"/>
      <c r="C191" s="290" t="s">
        <v>1161</v>
      </c>
      <c r="D191" s="230"/>
      <c r="E191" s="230"/>
      <c r="F191" s="254" t="s">
        <v>1069</v>
      </c>
      <c r="G191" s="230"/>
      <c r="H191" s="230" t="s">
        <v>1162</v>
      </c>
      <c r="I191" s="230" t="s">
        <v>1104</v>
      </c>
      <c r="J191" s="230"/>
      <c r="K191" s="277"/>
    </row>
    <row r="192" s="1" customFormat="true" ht="15" hidden="false" customHeight="true" outlineLevel="0" collapsed="false">
      <c r="B192" s="256"/>
      <c r="C192" s="290" t="s">
        <v>1163</v>
      </c>
      <c r="D192" s="230"/>
      <c r="E192" s="230"/>
      <c r="F192" s="254" t="s">
        <v>1069</v>
      </c>
      <c r="G192" s="230"/>
      <c r="H192" s="230" t="s">
        <v>1164</v>
      </c>
      <c r="I192" s="230" t="s">
        <v>1104</v>
      </c>
      <c r="J192" s="230"/>
      <c r="K192" s="277"/>
    </row>
    <row r="193" s="1" customFormat="true" ht="15" hidden="false" customHeight="true" outlineLevel="0" collapsed="false">
      <c r="B193" s="256"/>
      <c r="C193" s="290" t="s">
        <v>1165</v>
      </c>
      <c r="D193" s="230"/>
      <c r="E193" s="230"/>
      <c r="F193" s="254" t="s">
        <v>1075</v>
      </c>
      <c r="G193" s="230"/>
      <c r="H193" s="230" t="s">
        <v>1166</v>
      </c>
      <c r="I193" s="230" t="s">
        <v>1104</v>
      </c>
      <c r="J193" s="230"/>
      <c r="K193" s="277"/>
    </row>
    <row r="194" s="1" customFormat="true" ht="15" hidden="false" customHeight="true" outlineLevel="0" collapsed="false">
      <c r="B194" s="283"/>
      <c r="C194" s="292"/>
      <c r="D194" s="263"/>
      <c r="E194" s="263"/>
      <c r="F194" s="263"/>
      <c r="G194" s="263"/>
      <c r="H194" s="263"/>
      <c r="I194" s="263"/>
      <c r="J194" s="263"/>
      <c r="K194" s="284"/>
    </row>
    <row r="195" s="1" customFormat="true" ht="18.75" hidden="false" customHeight="true" outlineLevel="0" collapsed="false">
      <c r="B195" s="265"/>
      <c r="C195" s="275"/>
      <c r="D195" s="275"/>
      <c r="E195" s="275"/>
      <c r="F195" s="285"/>
      <c r="G195" s="275"/>
      <c r="H195" s="275"/>
      <c r="I195" s="275"/>
      <c r="J195" s="275"/>
      <c r="K195" s="265"/>
    </row>
    <row r="196" s="1" customFormat="true" ht="18.75" hidden="false" customHeight="true" outlineLevel="0" collapsed="false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true" ht="18.75" hidden="false" customHeight="true" outlineLevel="0" collapsed="false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true" ht="13.5" hidden="false" customHeight="false" outlineLevel="0" collapsed="false">
      <c r="B198" s="215"/>
      <c r="C198" s="216"/>
      <c r="D198" s="216"/>
      <c r="E198" s="216"/>
      <c r="F198" s="216"/>
      <c r="G198" s="216"/>
      <c r="H198" s="216"/>
      <c r="I198" s="216"/>
      <c r="J198" s="216"/>
      <c r="K198" s="217"/>
    </row>
    <row r="199" s="1" customFormat="true" ht="21" hidden="false" customHeight="true" outlineLevel="0" collapsed="false">
      <c r="B199" s="219"/>
      <c r="C199" s="220" t="s">
        <v>1167</v>
      </c>
      <c r="D199" s="220"/>
      <c r="E199" s="220"/>
      <c r="F199" s="220"/>
      <c r="G199" s="220"/>
      <c r="H199" s="220"/>
      <c r="I199" s="220"/>
      <c r="J199" s="220"/>
      <c r="K199" s="221"/>
    </row>
    <row r="200" s="1" customFormat="true" ht="25.5" hidden="false" customHeight="true" outlineLevel="0" collapsed="false">
      <c r="B200" s="219"/>
      <c r="C200" s="293" t="s">
        <v>1168</v>
      </c>
      <c r="D200" s="293"/>
      <c r="E200" s="293"/>
      <c r="F200" s="293" t="s">
        <v>1169</v>
      </c>
      <c r="G200" s="294"/>
      <c r="H200" s="293" t="s">
        <v>1170</v>
      </c>
      <c r="I200" s="293"/>
      <c r="J200" s="293"/>
      <c r="K200" s="221"/>
    </row>
    <row r="201" s="1" customFormat="true" ht="5.25" hidden="false" customHeight="true" outlineLevel="0" collapsed="false">
      <c r="B201" s="256"/>
      <c r="C201" s="251"/>
      <c r="D201" s="251"/>
      <c r="E201" s="251"/>
      <c r="F201" s="251"/>
      <c r="G201" s="275"/>
      <c r="H201" s="251"/>
      <c r="I201" s="251"/>
      <c r="J201" s="251"/>
      <c r="K201" s="277"/>
    </row>
    <row r="202" s="1" customFormat="true" ht="15" hidden="false" customHeight="true" outlineLevel="0" collapsed="false">
      <c r="B202" s="256"/>
      <c r="C202" s="230" t="s">
        <v>1160</v>
      </c>
      <c r="D202" s="230"/>
      <c r="E202" s="230"/>
      <c r="F202" s="254" t="s">
        <v>42</v>
      </c>
      <c r="G202" s="230"/>
      <c r="H202" s="230" t="s">
        <v>1171</v>
      </c>
      <c r="I202" s="230"/>
      <c r="J202" s="230"/>
      <c r="K202" s="277"/>
    </row>
    <row r="203" s="1" customFormat="true" ht="15" hidden="false" customHeight="true" outlineLevel="0" collapsed="false">
      <c r="B203" s="256"/>
      <c r="C203" s="230"/>
      <c r="D203" s="230"/>
      <c r="E203" s="230"/>
      <c r="F203" s="254" t="s">
        <v>43</v>
      </c>
      <c r="G203" s="230"/>
      <c r="H203" s="230" t="s">
        <v>1172</v>
      </c>
      <c r="I203" s="230"/>
      <c r="J203" s="230"/>
      <c r="K203" s="277"/>
    </row>
    <row r="204" s="1" customFormat="true" ht="15" hidden="false" customHeight="true" outlineLevel="0" collapsed="false">
      <c r="B204" s="256"/>
      <c r="C204" s="230"/>
      <c r="D204" s="230"/>
      <c r="E204" s="230"/>
      <c r="F204" s="254" t="s">
        <v>46</v>
      </c>
      <c r="G204" s="230"/>
      <c r="H204" s="230" t="s">
        <v>1173</v>
      </c>
      <c r="I204" s="230"/>
      <c r="J204" s="230"/>
      <c r="K204" s="277"/>
    </row>
    <row r="205" s="1" customFormat="true" ht="15" hidden="false" customHeight="true" outlineLevel="0" collapsed="false">
      <c r="B205" s="256"/>
      <c r="C205" s="230"/>
      <c r="D205" s="230"/>
      <c r="E205" s="230"/>
      <c r="F205" s="254" t="s">
        <v>44</v>
      </c>
      <c r="G205" s="230"/>
      <c r="H205" s="230" t="s">
        <v>1174</v>
      </c>
      <c r="I205" s="230"/>
      <c r="J205" s="230"/>
      <c r="K205" s="277"/>
    </row>
    <row r="206" s="1" customFormat="true" ht="15" hidden="false" customHeight="true" outlineLevel="0" collapsed="false">
      <c r="B206" s="256"/>
      <c r="C206" s="230"/>
      <c r="D206" s="230"/>
      <c r="E206" s="230"/>
      <c r="F206" s="254" t="s">
        <v>45</v>
      </c>
      <c r="G206" s="230"/>
      <c r="H206" s="230" t="s">
        <v>1175</v>
      </c>
      <c r="I206" s="230"/>
      <c r="J206" s="230"/>
      <c r="K206" s="277"/>
    </row>
    <row r="207" s="1" customFormat="true" ht="15" hidden="false" customHeight="true" outlineLevel="0" collapsed="false">
      <c r="B207" s="256"/>
      <c r="C207" s="230"/>
      <c r="D207" s="230"/>
      <c r="E207" s="230"/>
      <c r="F207" s="254"/>
      <c r="G207" s="230"/>
      <c r="H207" s="230"/>
      <c r="I207" s="230"/>
      <c r="J207" s="230"/>
      <c r="K207" s="277"/>
    </row>
    <row r="208" s="1" customFormat="true" ht="15" hidden="false" customHeight="true" outlineLevel="0" collapsed="false">
      <c r="B208" s="256"/>
      <c r="C208" s="230" t="s">
        <v>1116</v>
      </c>
      <c r="D208" s="230"/>
      <c r="E208" s="230"/>
      <c r="F208" s="254" t="s">
        <v>78</v>
      </c>
      <c r="G208" s="230"/>
      <c r="H208" s="230" t="s">
        <v>1176</v>
      </c>
      <c r="I208" s="230"/>
      <c r="J208" s="230"/>
      <c r="K208" s="277"/>
    </row>
    <row r="209" s="1" customFormat="true" ht="15" hidden="false" customHeight="true" outlineLevel="0" collapsed="false">
      <c r="B209" s="256"/>
      <c r="C209" s="230"/>
      <c r="D209" s="230"/>
      <c r="E209" s="230"/>
      <c r="F209" s="254" t="s">
        <v>1013</v>
      </c>
      <c r="G209" s="230"/>
      <c r="H209" s="230" t="s">
        <v>1014</v>
      </c>
      <c r="I209" s="230"/>
      <c r="J209" s="230"/>
      <c r="K209" s="277"/>
    </row>
    <row r="210" s="1" customFormat="true" ht="15" hidden="false" customHeight="true" outlineLevel="0" collapsed="false">
      <c r="B210" s="256"/>
      <c r="C210" s="230"/>
      <c r="D210" s="230"/>
      <c r="E210" s="230"/>
      <c r="F210" s="254" t="s">
        <v>1011</v>
      </c>
      <c r="G210" s="230"/>
      <c r="H210" s="230" t="s">
        <v>1177</v>
      </c>
      <c r="I210" s="230"/>
      <c r="J210" s="230"/>
      <c r="K210" s="277"/>
    </row>
    <row r="211" s="1" customFormat="true" ht="15" hidden="false" customHeight="true" outlineLevel="0" collapsed="false">
      <c r="B211" s="295"/>
      <c r="C211" s="230"/>
      <c r="D211" s="230"/>
      <c r="E211" s="230"/>
      <c r="F211" s="254" t="s">
        <v>88</v>
      </c>
      <c r="G211" s="290"/>
      <c r="H211" s="281" t="s">
        <v>89</v>
      </c>
      <c r="I211" s="281"/>
      <c r="J211" s="281"/>
      <c r="K211" s="296"/>
    </row>
    <row r="212" s="1" customFormat="true" ht="15" hidden="false" customHeight="true" outlineLevel="0" collapsed="false">
      <c r="B212" s="295"/>
      <c r="C212" s="230"/>
      <c r="D212" s="230"/>
      <c r="E212" s="230"/>
      <c r="F212" s="254" t="s">
        <v>1015</v>
      </c>
      <c r="G212" s="290"/>
      <c r="H212" s="281" t="s">
        <v>1178</v>
      </c>
      <c r="I212" s="281"/>
      <c r="J212" s="281"/>
      <c r="K212" s="296"/>
    </row>
    <row r="213" s="1" customFormat="true" ht="15" hidden="false" customHeight="true" outlineLevel="0" collapsed="false">
      <c r="B213" s="295"/>
      <c r="C213" s="230"/>
      <c r="D213" s="230"/>
      <c r="E213" s="230"/>
      <c r="F213" s="254"/>
      <c r="G213" s="290"/>
      <c r="H213" s="281"/>
      <c r="I213" s="281"/>
      <c r="J213" s="281"/>
      <c r="K213" s="296"/>
    </row>
    <row r="214" s="1" customFormat="true" ht="15" hidden="false" customHeight="true" outlineLevel="0" collapsed="false">
      <c r="B214" s="295"/>
      <c r="C214" s="230" t="s">
        <v>1140</v>
      </c>
      <c r="D214" s="230"/>
      <c r="E214" s="230"/>
      <c r="F214" s="254" t="n">
        <v>1</v>
      </c>
      <c r="G214" s="290"/>
      <c r="H214" s="281" t="s">
        <v>1179</v>
      </c>
      <c r="I214" s="281"/>
      <c r="J214" s="281"/>
      <c r="K214" s="296"/>
    </row>
    <row r="215" s="1" customFormat="true" ht="15" hidden="false" customHeight="true" outlineLevel="0" collapsed="false">
      <c r="B215" s="295"/>
      <c r="C215" s="230"/>
      <c r="D215" s="230"/>
      <c r="E215" s="230"/>
      <c r="F215" s="254" t="n">
        <v>2</v>
      </c>
      <c r="G215" s="290"/>
      <c r="H215" s="281" t="s">
        <v>1180</v>
      </c>
      <c r="I215" s="281"/>
      <c r="J215" s="281"/>
      <c r="K215" s="296"/>
    </row>
    <row r="216" s="1" customFormat="true" ht="15" hidden="false" customHeight="true" outlineLevel="0" collapsed="false">
      <c r="B216" s="295"/>
      <c r="C216" s="230"/>
      <c r="D216" s="230"/>
      <c r="E216" s="230"/>
      <c r="F216" s="254" t="n">
        <v>3</v>
      </c>
      <c r="G216" s="290"/>
      <c r="H216" s="281" t="s">
        <v>1181</v>
      </c>
      <c r="I216" s="281"/>
      <c r="J216" s="281"/>
      <c r="K216" s="296"/>
    </row>
    <row r="217" s="1" customFormat="true" ht="15" hidden="false" customHeight="true" outlineLevel="0" collapsed="false">
      <c r="B217" s="295"/>
      <c r="C217" s="230"/>
      <c r="D217" s="230"/>
      <c r="E217" s="230"/>
      <c r="F217" s="254" t="n">
        <v>4</v>
      </c>
      <c r="G217" s="290"/>
      <c r="H217" s="281" t="s">
        <v>1182</v>
      </c>
      <c r="I217" s="281"/>
      <c r="J217" s="281"/>
      <c r="K217" s="296"/>
    </row>
    <row r="218" s="1" customFormat="true" ht="12.75" hidden="false" customHeight="true" outlineLevel="0" collapsed="false">
      <c r="B218" s="297"/>
      <c r="C218" s="298"/>
      <c r="D218" s="298"/>
      <c r="E218" s="298"/>
      <c r="F218" s="298"/>
      <c r="G218" s="298"/>
      <c r="H218" s="298"/>
      <c r="I218" s="298"/>
      <c r="J218" s="298"/>
      <c r="K218" s="299"/>
    </row>
  </sheetData>
  <mergeCells count="77"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</mergeCells>
  <printOptions headings="false" gridLines="false" gridLinesSet="true" horizontalCentered="false" verticalCentered="false"/>
  <pageMargins left="0.590277777777778" right="0.590277777777778" top="0.590277777777778" bottom="0.590277777777778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LibreOffice/7.5.0.3$Windows_X86_64 LibreOffice_project/c21113d003cd3efa8c53188764377a8272d9d6de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2023-03-20T07:02:54Z</dcterms:created>
  <dc:creator>LAPTOP-1JLMHHIG\vozabal</dc:creator>
  <dc:description/>
  <dc:language>cs-CZ</dc:language>
  <cp:lastModifiedBy/>
  <dcterms:modified xsi:type="dcterms:W3CDTF">2023-04-18T13:36:30Z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